
<file path=[Content_Types].xml><?xml version="1.0" encoding="utf-8"?>
<Types xmlns="http://schemas.openxmlformats.org/package/2006/content-types"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835" firstSheet="5" activeTab="11"/>
  </bookViews>
  <sheets>
    <sheet name="Cases" sheetId="3" r:id="rId1"/>
    <sheet name="Cosmetics" sheetId="13" r:id="rId2"/>
    <sheet name="Characters" sheetId="7" r:id="rId3"/>
    <sheet name="Disassembling" sheetId="5" r:id="rId4"/>
    <sheet name="Combination" sheetId="8" r:id="rId5"/>
    <sheet name="Weapons-Equipment" sheetId="2" r:id="rId6"/>
    <sheet name="SA2 Weapons" sheetId="9" r:id="rId7"/>
    <sheet name="SA2 Cases" sheetId="11" r:id="rId8"/>
    <sheet name="PVE Rewards" sheetId="12" r:id="rId9"/>
    <sheet name="VIP" sheetId="14" r:id="rId10"/>
    <sheet name="Chat" sheetId="15" r:id="rId11"/>
    <sheet name="GITS Weapons" sheetId="16" r:id="rId12"/>
  </sheets>
  <calcPr calcId="124519"/>
</workbook>
</file>

<file path=xl/calcChain.xml><?xml version="1.0" encoding="utf-8"?>
<calcChain xmlns="http://schemas.openxmlformats.org/spreadsheetml/2006/main">
  <c r="P38" i="16"/>
  <c r="J37"/>
  <c r="Q38"/>
  <c r="K37"/>
  <c r="R38"/>
  <c r="L37"/>
  <c r="T28"/>
  <c r="N27"/>
  <c r="F65"/>
  <c r="T35"/>
  <c r="N34"/>
  <c r="F64"/>
  <c r="F67"/>
  <c r="F66"/>
  <c r="H40" i="13"/>
  <c r="P15" i="12"/>
  <c r="P10"/>
  <c r="P5"/>
  <c r="P14"/>
  <c r="P9"/>
  <c r="P4"/>
  <c r="K4" i="11"/>
  <c r="S5"/>
  <c r="S6"/>
  <c r="R6"/>
  <c r="E4"/>
  <c r="L35"/>
  <c r="F35"/>
  <c r="L28"/>
  <c r="R5"/>
  <c r="F28"/>
  <c r="C121" i="3"/>
  <c r="T100"/>
  <c r="Q96"/>
  <c r="T101"/>
  <c r="E4"/>
  <c r="O10" i="5"/>
  <c r="O11"/>
  <c r="O12"/>
  <c r="O13"/>
  <c r="M15"/>
  <c r="O4"/>
  <c r="O5"/>
  <c r="O6"/>
  <c r="O7"/>
  <c r="O16"/>
  <c r="O17"/>
  <c r="H4"/>
  <c r="H23"/>
  <c r="H24"/>
  <c r="H28"/>
  <c r="H29"/>
  <c r="O20"/>
  <c r="H32"/>
  <c r="M9"/>
  <c r="M19"/>
  <c r="M22"/>
  <c r="H6"/>
  <c r="H5"/>
  <c r="H12"/>
  <c r="H11"/>
  <c r="H10"/>
  <c r="H18"/>
  <c r="H17"/>
  <c r="H16"/>
  <c r="H22"/>
  <c r="H25"/>
  <c r="F9"/>
  <c r="F15"/>
  <c r="E19" i="8"/>
  <c r="E22"/>
  <c r="E18" s="1"/>
  <c r="E14"/>
  <c r="E12" s="1"/>
  <c r="E8"/>
  <c r="E6" s="1"/>
  <c r="E7" s="1"/>
  <c r="E96" i="3"/>
  <c r="K96"/>
  <c r="K4"/>
  <c r="Q4"/>
  <c r="W4"/>
  <c r="E34"/>
  <c r="K34"/>
  <c r="Q34"/>
  <c r="W34"/>
  <c r="E65"/>
  <c r="K65"/>
  <c r="Q65"/>
  <c r="W65"/>
  <c r="F68" i="16" l="1"/>
  <c r="G68" s="1"/>
  <c r="E20" i="8"/>
  <c r="E21" s="1"/>
  <c r="E23"/>
  <c r="E24" s="1"/>
  <c r="E9"/>
  <c r="T102" i="3"/>
  <c r="T99"/>
  <c r="F21" i="5"/>
  <c r="F27"/>
  <c r="F34"/>
  <c r="F31"/>
  <c r="H78" i="3"/>
  <c r="I121"/>
  <c r="O120"/>
  <c r="U91"/>
  <c r="O91"/>
  <c r="I91"/>
  <c r="C91"/>
  <c r="C59"/>
  <c r="I60"/>
  <c r="O60"/>
  <c r="U60"/>
  <c r="U29"/>
  <c r="O28"/>
  <c r="I28"/>
  <c r="C28"/>
  <c r="F131"/>
  <c r="L122"/>
  <c r="K122"/>
  <c r="E122"/>
  <c r="Q121"/>
  <c r="T48"/>
  <c r="U48"/>
  <c r="V48"/>
  <c r="W48"/>
  <c r="M2" i="2"/>
  <c r="R2"/>
  <c r="T50" i="3"/>
  <c r="U50"/>
  <c r="V50"/>
  <c r="W50"/>
  <c r="N52"/>
  <c r="O52"/>
  <c r="P52"/>
  <c r="Q52"/>
  <c r="H83"/>
  <c r="I83"/>
  <c r="J83"/>
  <c r="K83"/>
  <c r="B77"/>
  <c r="C77"/>
  <c r="D77"/>
  <c r="E77"/>
  <c r="B78"/>
  <c r="C78"/>
  <c r="D78"/>
  <c r="E78"/>
  <c r="B104"/>
  <c r="C104"/>
  <c r="D104"/>
  <c r="E104"/>
  <c r="B116"/>
  <c r="C116"/>
  <c r="D116"/>
  <c r="E116"/>
  <c r="O121"/>
  <c r="R121"/>
  <c r="F122"/>
  <c r="P121"/>
  <c r="J122"/>
  <c r="I122"/>
  <c r="D122"/>
  <c r="C122"/>
  <c r="B122"/>
  <c r="H122"/>
  <c r="N121"/>
  <c r="K92"/>
  <c r="E92"/>
  <c r="T92"/>
  <c r="U92"/>
  <c r="V92"/>
  <c r="W92"/>
  <c r="Q92"/>
  <c r="P92"/>
  <c r="O92"/>
  <c r="I92"/>
  <c r="J92"/>
  <c r="D92"/>
  <c r="C92"/>
  <c r="N92"/>
  <c r="H92"/>
  <c r="B92"/>
  <c r="X92"/>
  <c r="R92"/>
  <c r="L92"/>
  <c r="F92"/>
  <c r="U61"/>
  <c r="V61"/>
  <c r="X61"/>
  <c r="W61"/>
  <c r="T61"/>
  <c r="O61"/>
  <c r="R61"/>
  <c r="Q61"/>
  <c r="P61"/>
  <c r="N61"/>
  <c r="L61"/>
  <c r="K61"/>
  <c r="J61"/>
  <c r="I61"/>
  <c r="H60"/>
  <c r="C60"/>
  <c r="F60"/>
  <c r="E60"/>
  <c r="D60"/>
  <c r="B60"/>
  <c r="T29"/>
  <c r="U30"/>
  <c r="V30"/>
  <c r="W30"/>
  <c r="X30"/>
  <c r="R29"/>
  <c r="Q29"/>
  <c r="P29"/>
  <c r="O29"/>
  <c r="N29"/>
  <c r="I29"/>
  <c r="C29"/>
  <c r="H29"/>
  <c r="J29"/>
  <c r="K29"/>
  <c r="L29"/>
  <c r="F29"/>
  <c r="E29"/>
  <c r="D29"/>
  <c r="B28"/>
  <c r="L28"/>
  <c r="H59"/>
  <c r="I59"/>
  <c r="J59"/>
  <c r="K59"/>
  <c r="T59"/>
  <c r="U59"/>
  <c r="V59"/>
  <c r="W59"/>
  <c r="H90"/>
  <c r="I90"/>
  <c r="J90"/>
  <c r="K90"/>
  <c r="T28"/>
  <c r="U28"/>
  <c r="V28"/>
  <c r="W28"/>
  <c r="T90"/>
  <c r="U90"/>
  <c r="V90"/>
  <c r="W90"/>
  <c r="B90"/>
  <c r="C90"/>
  <c r="D90"/>
  <c r="E90"/>
  <c r="B27"/>
  <c r="C27"/>
  <c r="D27"/>
  <c r="E27"/>
  <c r="H27"/>
  <c r="I27"/>
  <c r="J27"/>
  <c r="K27"/>
  <c r="N59"/>
  <c r="O59"/>
  <c r="P59"/>
  <c r="Q59"/>
  <c r="T27"/>
  <c r="U27"/>
  <c r="V27"/>
  <c r="W27"/>
  <c r="N27"/>
  <c r="O27"/>
  <c r="P27"/>
  <c r="Q27"/>
  <c r="B58"/>
  <c r="C58"/>
  <c r="D58"/>
  <c r="E58"/>
  <c r="H58"/>
  <c r="I58"/>
  <c r="J58"/>
  <c r="K58"/>
  <c r="N58"/>
  <c r="O58"/>
  <c r="P58"/>
  <c r="Q58"/>
  <c r="B120"/>
  <c r="C120"/>
  <c r="D120"/>
  <c r="E120"/>
  <c r="H120"/>
  <c r="I120"/>
  <c r="J120"/>
  <c r="K120"/>
  <c r="N119"/>
  <c r="O119"/>
  <c r="P119"/>
  <c r="Q119"/>
  <c r="T58"/>
  <c r="U58"/>
  <c r="V58"/>
  <c r="W58"/>
  <c r="N26"/>
  <c r="O26"/>
  <c r="P26"/>
  <c r="Q26"/>
  <c r="H26"/>
  <c r="I26"/>
  <c r="J26"/>
  <c r="K26"/>
  <c r="B26"/>
  <c r="C26"/>
  <c r="D26"/>
  <c r="E26"/>
  <c r="H25"/>
  <c r="I25"/>
  <c r="J25"/>
  <c r="K25"/>
  <c r="B25"/>
  <c r="C25"/>
  <c r="D25"/>
  <c r="E25"/>
  <c r="T26"/>
  <c r="U26"/>
  <c r="V26"/>
  <c r="W26"/>
  <c r="B57"/>
  <c r="C57"/>
  <c r="D57"/>
  <c r="E57"/>
  <c r="N57"/>
  <c r="O57"/>
  <c r="P57"/>
  <c r="Q57"/>
  <c r="T57"/>
  <c r="U57"/>
  <c r="V57"/>
  <c r="W57"/>
  <c r="B119"/>
  <c r="C119"/>
  <c r="D119"/>
  <c r="E119"/>
  <c r="H119"/>
  <c r="I119"/>
  <c r="J119"/>
  <c r="K119"/>
  <c r="B89"/>
  <c r="C89"/>
  <c r="D89"/>
  <c r="E89"/>
  <c r="N118"/>
  <c r="O118"/>
  <c r="P118"/>
  <c r="Q118"/>
  <c r="H57"/>
  <c r="I57"/>
  <c r="J57"/>
  <c r="K57"/>
  <c r="N25"/>
  <c r="O25"/>
  <c r="P25"/>
  <c r="Q25"/>
  <c r="T25"/>
  <c r="U25"/>
  <c r="V25"/>
  <c r="W25"/>
  <c r="N56"/>
  <c r="O56"/>
  <c r="P56"/>
  <c r="Q56"/>
  <c r="B56"/>
  <c r="C56"/>
  <c r="D56"/>
  <c r="E56"/>
  <c r="T56"/>
  <c r="U56"/>
  <c r="V56"/>
  <c r="W56"/>
  <c r="H89"/>
  <c r="I89"/>
  <c r="J89"/>
  <c r="K89"/>
  <c r="N89"/>
  <c r="O89"/>
  <c r="P89"/>
  <c r="Q89"/>
  <c r="T89"/>
  <c r="U89"/>
  <c r="V89"/>
  <c r="W89"/>
  <c r="B88"/>
  <c r="C88"/>
  <c r="D88"/>
  <c r="E88"/>
  <c r="H118"/>
  <c r="I118"/>
  <c r="J118"/>
  <c r="K118"/>
  <c r="N117"/>
  <c r="O117"/>
  <c r="P117"/>
  <c r="Q117"/>
  <c r="B118"/>
  <c r="C118"/>
  <c r="D118"/>
  <c r="E118"/>
  <c r="N88"/>
  <c r="O88"/>
  <c r="P88"/>
  <c r="Q88"/>
  <c r="H88"/>
  <c r="I88"/>
  <c r="J88"/>
  <c r="K88"/>
  <c r="T88"/>
  <c r="U88"/>
  <c r="V88"/>
  <c r="W88"/>
  <c r="N90"/>
  <c r="O90"/>
  <c r="P90"/>
  <c r="Q90"/>
  <c r="H117"/>
  <c r="I117"/>
  <c r="J117"/>
  <c r="K117"/>
  <c r="B117"/>
  <c r="C117"/>
  <c r="D117"/>
  <c r="E117"/>
  <c r="H116"/>
  <c r="I116"/>
  <c r="J116"/>
  <c r="K116"/>
  <c r="N116"/>
  <c r="O116"/>
  <c r="P116"/>
  <c r="Q116"/>
  <c r="T87"/>
  <c r="U87"/>
  <c r="V87"/>
  <c r="W87"/>
  <c r="N87"/>
  <c r="O87"/>
  <c r="P87"/>
  <c r="Q87"/>
  <c r="H56"/>
  <c r="I56"/>
  <c r="J56"/>
  <c r="K56"/>
  <c r="H87"/>
  <c r="I87"/>
  <c r="J87"/>
  <c r="K87"/>
  <c r="B87"/>
  <c r="C87"/>
  <c r="D87"/>
  <c r="E87"/>
  <c r="T86"/>
  <c r="U86"/>
  <c r="V86"/>
  <c r="W86"/>
  <c r="N86"/>
  <c r="O86"/>
  <c r="P86"/>
  <c r="Q86"/>
  <c r="B86"/>
  <c r="C86"/>
  <c r="D86"/>
  <c r="E86"/>
  <c r="H86"/>
  <c r="I86"/>
  <c r="J86"/>
  <c r="K86"/>
  <c r="T55"/>
  <c r="U55"/>
  <c r="V55"/>
  <c r="W55"/>
  <c r="H115"/>
  <c r="I115"/>
  <c r="J115"/>
  <c r="K115"/>
  <c r="N115"/>
  <c r="O115"/>
  <c r="P115"/>
  <c r="Q115"/>
  <c r="B24"/>
  <c r="C24"/>
  <c r="D24"/>
  <c r="E24"/>
  <c r="N55"/>
  <c r="O55"/>
  <c r="P55"/>
  <c r="Q55"/>
  <c r="H55"/>
  <c r="I55"/>
  <c r="J55"/>
  <c r="K55"/>
  <c r="B55"/>
  <c r="C55"/>
  <c r="D55"/>
  <c r="E55"/>
  <c r="T24"/>
  <c r="U24"/>
  <c r="V24"/>
  <c r="W24"/>
  <c r="N24"/>
  <c r="O24"/>
  <c r="P24"/>
  <c r="Q24"/>
  <c r="B23"/>
  <c r="C23"/>
  <c r="D23"/>
  <c r="E23"/>
  <c r="H24"/>
  <c r="I24"/>
  <c r="J24"/>
  <c r="K24"/>
  <c r="H21"/>
  <c r="I21"/>
  <c r="J21"/>
  <c r="K21"/>
  <c r="B115"/>
  <c r="C115"/>
  <c r="D115"/>
  <c r="E115"/>
  <c r="T23"/>
  <c r="U23"/>
  <c r="V23"/>
  <c r="W23"/>
  <c r="N23"/>
  <c r="O23"/>
  <c r="P23"/>
  <c r="Q23"/>
  <c r="B54"/>
  <c r="C54"/>
  <c r="D54"/>
  <c r="E54"/>
  <c r="N22"/>
  <c r="O22"/>
  <c r="P22"/>
  <c r="Q22"/>
  <c r="B114"/>
  <c r="C114"/>
  <c r="D114"/>
  <c r="E114"/>
  <c r="H114"/>
  <c r="I114"/>
  <c r="J114"/>
  <c r="K114"/>
  <c r="N114"/>
  <c r="O114"/>
  <c r="P114"/>
  <c r="Q114"/>
  <c r="T54"/>
  <c r="U54"/>
  <c r="V54"/>
  <c r="W54"/>
  <c r="T85"/>
  <c r="U85"/>
  <c r="V85"/>
  <c r="W85"/>
  <c r="N85"/>
  <c r="O85"/>
  <c r="P85"/>
  <c r="Q85"/>
  <c r="N54"/>
  <c r="O54"/>
  <c r="P54"/>
  <c r="Q54"/>
  <c r="H54"/>
  <c r="I54"/>
  <c r="J54"/>
  <c r="K54"/>
  <c r="B53"/>
  <c r="C53"/>
  <c r="D53"/>
  <c r="E53"/>
  <c r="T22"/>
  <c r="U22"/>
  <c r="V22"/>
  <c r="W22"/>
  <c r="N21"/>
  <c r="O21"/>
  <c r="P21"/>
  <c r="Q21"/>
  <c r="H23"/>
  <c r="I23"/>
  <c r="J23"/>
  <c r="K23"/>
  <c r="B22"/>
  <c r="C22"/>
  <c r="D22"/>
  <c r="E22"/>
  <c r="H22"/>
  <c r="I22"/>
  <c r="J22"/>
  <c r="K22"/>
  <c r="B52"/>
  <c r="C52"/>
  <c r="D52"/>
  <c r="E52"/>
  <c r="H53"/>
  <c r="I53"/>
  <c r="J53"/>
  <c r="K53"/>
  <c r="N53"/>
  <c r="O53"/>
  <c r="P53"/>
  <c r="Q53"/>
  <c r="T53"/>
  <c r="U53"/>
  <c r="V53"/>
  <c r="W53"/>
  <c r="B85"/>
  <c r="C85"/>
  <c r="D85"/>
  <c r="E85"/>
  <c r="H85"/>
  <c r="I85"/>
  <c r="J85"/>
  <c r="K85"/>
  <c r="T84"/>
  <c r="U84"/>
  <c r="V84"/>
  <c r="W84"/>
  <c r="N84"/>
  <c r="O84"/>
  <c r="P84"/>
  <c r="Q84"/>
  <c r="B113"/>
  <c r="C113"/>
  <c r="D113"/>
  <c r="E113"/>
  <c r="H113"/>
  <c r="I113"/>
  <c r="J113"/>
  <c r="K113"/>
  <c r="N113"/>
  <c r="O113"/>
  <c r="P113"/>
  <c r="Q113"/>
  <c r="H112"/>
  <c r="I112"/>
  <c r="J112"/>
  <c r="K112"/>
  <c r="T83"/>
  <c r="U83"/>
  <c r="V83"/>
  <c r="W83"/>
  <c r="N83"/>
  <c r="O83"/>
  <c r="P83"/>
  <c r="Q83"/>
  <c r="H84"/>
  <c r="I84"/>
  <c r="J84"/>
  <c r="K84"/>
  <c r="B84"/>
  <c r="C84"/>
  <c r="D84"/>
  <c r="E84"/>
  <c r="T52"/>
  <c r="U52"/>
  <c r="V52"/>
  <c r="W52"/>
  <c r="H52"/>
  <c r="I52"/>
  <c r="J52"/>
  <c r="K52"/>
  <c r="B51"/>
  <c r="C51"/>
  <c r="D51"/>
  <c r="E51"/>
  <c r="T21"/>
  <c r="U21"/>
  <c r="V21"/>
  <c r="W21"/>
  <c r="B21"/>
  <c r="C21"/>
  <c r="D21"/>
  <c r="E21"/>
  <c r="N20"/>
  <c r="O20"/>
  <c r="P20"/>
  <c r="Q20"/>
  <c r="H20"/>
  <c r="I20"/>
  <c r="J20"/>
  <c r="K20"/>
  <c r="B83"/>
  <c r="C83"/>
  <c r="D83"/>
  <c r="E83"/>
  <c r="T51"/>
  <c r="U51"/>
  <c r="V51"/>
  <c r="W51"/>
  <c r="N51"/>
  <c r="O51"/>
  <c r="P51"/>
  <c r="Q51"/>
  <c r="H51"/>
  <c r="I51"/>
  <c r="J51"/>
  <c r="K51"/>
  <c r="B50"/>
  <c r="C50"/>
  <c r="D50"/>
  <c r="E50"/>
  <c r="T20"/>
  <c r="U20"/>
  <c r="V20"/>
  <c r="W20"/>
  <c r="N50"/>
  <c r="O50"/>
  <c r="P50"/>
  <c r="Q50"/>
  <c r="B82"/>
  <c r="C82"/>
  <c r="D82"/>
  <c r="E82"/>
  <c r="H82"/>
  <c r="I82"/>
  <c r="J82"/>
  <c r="K82"/>
  <c r="N82"/>
  <c r="O82"/>
  <c r="P82"/>
  <c r="Q82"/>
  <c r="T82"/>
  <c r="U82"/>
  <c r="V82"/>
  <c r="W82"/>
  <c r="B112"/>
  <c r="C112"/>
  <c r="D112"/>
  <c r="E112"/>
  <c r="H111"/>
  <c r="I111"/>
  <c r="J111"/>
  <c r="K111"/>
  <c r="N112"/>
  <c r="O112"/>
  <c r="P112"/>
  <c r="Q112"/>
  <c r="B81"/>
  <c r="C81"/>
  <c r="D81"/>
  <c r="E81"/>
  <c r="H81"/>
  <c r="I81"/>
  <c r="J81"/>
  <c r="K81"/>
  <c r="N111"/>
  <c r="O111"/>
  <c r="P111"/>
  <c r="Q111"/>
  <c r="B111"/>
  <c r="C111"/>
  <c r="D111"/>
  <c r="E111"/>
  <c r="B110"/>
  <c r="C110"/>
  <c r="D110"/>
  <c r="E110"/>
  <c r="H110"/>
  <c r="I110"/>
  <c r="J110"/>
  <c r="K110"/>
  <c r="H50"/>
  <c r="I50"/>
  <c r="J50"/>
  <c r="K50"/>
  <c r="N81"/>
  <c r="O81"/>
  <c r="P81"/>
  <c r="Q81"/>
  <c r="T81"/>
  <c r="U81"/>
  <c r="V81"/>
  <c r="W81"/>
  <c r="T49"/>
  <c r="U49"/>
  <c r="V49"/>
  <c r="W49"/>
  <c r="N110"/>
  <c r="O110"/>
  <c r="P110"/>
  <c r="Q110"/>
  <c r="B20"/>
  <c r="C20"/>
  <c r="D20"/>
  <c r="E20"/>
  <c r="B49"/>
  <c r="C49"/>
  <c r="D49"/>
  <c r="E49"/>
  <c r="H49"/>
  <c r="I49"/>
  <c r="J49"/>
  <c r="K49"/>
  <c r="N19"/>
  <c r="O19"/>
  <c r="P19"/>
  <c r="Q19"/>
  <c r="T19"/>
  <c r="U19"/>
  <c r="V19"/>
  <c r="W19"/>
  <c r="H19"/>
  <c r="I19"/>
  <c r="J19"/>
  <c r="K19"/>
  <c r="B19"/>
  <c r="C19"/>
  <c r="D19"/>
  <c r="E19"/>
  <c r="N49"/>
  <c r="O49"/>
  <c r="P49"/>
  <c r="Q49"/>
  <c r="B80"/>
  <c r="C80"/>
  <c r="D80"/>
  <c r="E80"/>
  <c r="H80"/>
  <c r="I80"/>
  <c r="J80"/>
  <c r="K80"/>
  <c r="Q80"/>
  <c r="P80"/>
  <c r="O80"/>
  <c r="N80"/>
  <c r="W80"/>
  <c r="V80"/>
  <c r="U80"/>
  <c r="T80"/>
  <c r="E109"/>
  <c r="D109"/>
  <c r="C109"/>
  <c r="B109"/>
  <c r="Q109"/>
  <c r="P109"/>
  <c r="O109"/>
  <c r="N109"/>
  <c r="K109"/>
  <c r="J109"/>
  <c r="I109"/>
  <c r="H109"/>
  <c r="Q48"/>
  <c r="P48"/>
  <c r="O48"/>
  <c r="N48"/>
  <c r="K48"/>
  <c r="J48"/>
  <c r="I48"/>
  <c r="H48"/>
  <c r="E48"/>
  <c r="D48"/>
  <c r="C48"/>
  <c r="B48"/>
  <c r="W18"/>
  <c r="V18"/>
  <c r="U18"/>
  <c r="T18"/>
  <c r="Q18"/>
  <c r="P18"/>
  <c r="O18"/>
  <c r="N18"/>
  <c r="K18"/>
  <c r="J18"/>
  <c r="I18"/>
  <c r="H18"/>
  <c r="E18"/>
  <c r="D18"/>
  <c r="C18"/>
  <c r="B18"/>
  <c r="W79"/>
  <c r="V79"/>
  <c r="U79"/>
  <c r="T79"/>
  <c r="E79"/>
  <c r="D79"/>
  <c r="C79"/>
  <c r="B79"/>
  <c r="E108"/>
  <c r="D108"/>
  <c r="C108"/>
  <c r="B108"/>
  <c r="Q108"/>
  <c r="P108"/>
  <c r="O108"/>
  <c r="N108"/>
  <c r="K108"/>
  <c r="J108"/>
  <c r="I108"/>
  <c r="H108"/>
  <c r="W78"/>
  <c r="V78"/>
  <c r="U78"/>
  <c r="T78"/>
  <c r="Q79"/>
  <c r="P79"/>
  <c r="O79"/>
  <c r="N79"/>
  <c r="K79"/>
  <c r="J79"/>
  <c r="I79"/>
  <c r="H79"/>
  <c r="T47"/>
  <c r="U47"/>
  <c r="V47"/>
  <c r="W47"/>
  <c r="N47"/>
  <c r="O47"/>
  <c r="P47"/>
  <c r="Q47"/>
  <c r="H47"/>
  <c r="I47"/>
  <c r="J47"/>
  <c r="K47"/>
  <c r="T17"/>
  <c r="U17"/>
  <c r="V17"/>
  <c r="W17"/>
  <c r="T16"/>
  <c r="U16"/>
  <c r="V16"/>
  <c r="W16"/>
  <c r="B47"/>
  <c r="C47"/>
  <c r="D47"/>
  <c r="E47"/>
  <c r="H17"/>
  <c r="I17"/>
  <c r="J17"/>
  <c r="K17"/>
  <c r="N17"/>
  <c r="O17"/>
  <c r="P17"/>
  <c r="Q17"/>
  <c r="B17"/>
  <c r="C17"/>
  <c r="D17"/>
  <c r="E17"/>
  <c r="T77"/>
  <c r="U77"/>
  <c r="V77"/>
  <c r="W77"/>
  <c r="N78"/>
  <c r="O78"/>
  <c r="P78"/>
  <c r="Q78"/>
  <c r="I78"/>
  <c r="J78"/>
  <c r="K78"/>
  <c r="T46"/>
  <c r="U46"/>
  <c r="V46"/>
  <c r="W46"/>
  <c r="T15"/>
  <c r="U15"/>
  <c r="V15"/>
  <c r="W15"/>
  <c r="N46"/>
  <c r="O46"/>
  <c r="P46"/>
  <c r="Q46"/>
  <c r="H16"/>
  <c r="I16"/>
  <c r="J16"/>
  <c r="K16"/>
  <c r="B46"/>
  <c r="C46"/>
  <c r="D46"/>
  <c r="E46"/>
  <c r="N16"/>
  <c r="O16"/>
  <c r="P16"/>
  <c r="Q16"/>
  <c r="H46"/>
  <c r="I46"/>
  <c r="J46"/>
  <c r="K46"/>
  <c r="B16"/>
  <c r="C16"/>
  <c r="D16"/>
  <c r="E16"/>
  <c r="B107"/>
  <c r="C107"/>
  <c r="D107"/>
  <c r="E107"/>
  <c r="H107"/>
  <c r="I107"/>
  <c r="J107"/>
  <c r="K107"/>
  <c r="N107"/>
  <c r="O107"/>
  <c r="P107"/>
  <c r="Q107"/>
  <c r="H15"/>
  <c r="I15"/>
  <c r="J15"/>
  <c r="K15"/>
  <c r="B15"/>
  <c r="C15"/>
  <c r="D15"/>
  <c r="E15"/>
  <c r="N15"/>
  <c r="O15"/>
  <c r="P15"/>
  <c r="Q15"/>
  <c r="T14"/>
  <c r="U14"/>
  <c r="V14"/>
  <c r="W14"/>
  <c r="B45"/>
  <c r="C45"/>
  <c r="D45"/>
  <c r="E45"/>
  <c r="H45"/>
  <c r="I45"/>
  <c r="J45"/>
  <c r="K45"/>
  <c r="N45"/>
  <c r="O45"/>
  <c r="P45"/>
  <c r="Q45"/>
  <c r="T45"/>
  <c r="U45"/>
  <c r="V45"/>
  <c r="W45"/>
  <c r="B76"/>
  <c r="C76"/>
  <c r="D76"/>
  <c r="E76"/>
  <c r="H77"/>
  <c r="I77"/>
  <c r="J77"/>
  <c r="K77"/>
  <c r="N77"/>
  <c r="O77"/>
  <c r="P77"/>
  <c r="Q77"/>
  <c r="T76"/>
  <c r="U76"/>
  <c r="V76"/>
  <c r="W76"/>
  <c r="B106"/>
  <c r="C106"/>
  <c r="D106"/>
  <c r="E106"/>
  <c r="N106"/>
  <c r="O106"/>
  <c r="P106"/>
  <c r="Q106"/>
  <c r="H106"/>
  <c r="I106"/>
  <c r="J106"/>
  <c r="K106"/>
  <c r="N14"/>
  <c r="O14"/>
  <c r="P14"/>
  <c r="Q14"/>
  <c r="N75"/>
  <c r="O75"/>
  <c r="P75"/>
  <c r="Q75"/>
  <c r="H14"/>
  <c r="I14"/>
  <c r="J14"/>
  <c r="K14"/>
  <c r="B14"/>
  <c r="C14"/>
  <c r="D14"/>
  <c r="E14"/>
  <c r="H76"/>
  <c r="I76"/>
  <c r="J76"/>
  <c r="K76"/>
  <c r="N76"/>
  <c r="O76"/>
  <c r="P76"/>
  <c r="Q76"/>
  <c r="B75"/>
  <c r="C75"/>
  <c r="D75"/>
  <c r="E75"/>
  <c r="T44"/>
  <c r="U44"/>
  <c r="V44"/>
  <c r="W44"/>
  <c r="H44"/>
  <c r="I44"/>
  <c r="J44"/>
  <c r="K44"/>
  <c r="N44"/>
  <c r="O44"/>
  <c r="P44"/>
  <c r="Q44"/>
  <c r="B44"/>
  <c r="C44"/>
  <c r="D44"/>
  <c r="E44"/>
  <c r="T13"/>
  <c r="U13"/>
  <c r="V13"/>
  <c r="W13"/>
  <c r="N13"/>
  <c r="O13"/>
  <c r="P13"/>
  <c r="Q13"/>
  <c r="H13"/>
  <c r="I13"/>
  <c r="J13"/>
  <c r="K13"/>
  <c r="B13"/>
  <c r="C13"/>
  <c r="D13"/>
  <c r="E13"/>
  <c r="H75"/>
  <c r="I75"/>
  <c r="J75"/>
  <c r="K75"/>
  <c r="T75"/>
  <c r="U75"/>
  <c r="V75"/>
  <c r="W75"/>
  <c r="H43"/>
  <c r="I43"/>
  <c r="J43"/>
  <c r="K43"/>
  <c r="B43"/>
  <c r="C43"/>
  <c r="D43"/>
  <c r="E43"/>
  <c r="N43"/>
  <c r="O43"/>
  <c r="P43"/>
  <c r="Q43"/>
  <c r="T43"/>
  <c r="U43"/>
  <c r="V43"/>
  <c r="W43"/>
  <c r="H12"/>
  <c r="I12"/>
  <c r="J12"/>
  <c r="K12"/>
  <c r="B12"/>
  <c r="C12"/>
  <c r="D12"/>
  <c r="E12"/>
  <c r="N12"/>
  <c r="O12"/>
  <c r="P12"/>
  <c r="Q12"/>
  <c r="T12"/>
  <c r="U12"/>
  <c r="V12"/>
  <c r="W12"/>
  <c r="H42"/>
  <c r="I42"/>
  <c r="J42"/>
  <c r="K42"/>
  <c r="B74"/>
  <c r="C74"/>
  <c r="D74"/>
  <c r="E74"/>
  <c r="T74"/>
  <c r="U74"/>
  <c r="V74"/>
  <c r="W74"/>
  <c r="H105"/>
  <c r="I105"/>
  <c r="J105"/>
  <c r="K105"/>
  <c r="N105"/>
  <c r="O105"/>
  <c r="P105"/>
  <c r="Q105"/>
  <c r="B11"/>
  <c r="C11"/>
  <c r="D11"/>
  <c r="E11"/>
  <c r="H11"/>
  <c r="I11"/>
  <c r="J11"/>
  <c r="K11"/>
  <c r="N11"/>
  <c r="O11"/>
  <c r="P11"/>
  <c r="Q11"/>
  <c r="T11"/>
  <c r="U11"/>
  <c r="V11"/>
  <c r="W11"/>
  <c r="B42"/>
  <c r="C42"/>
  <c r="D42"/>
  <c r="E42"/>
  <c r="N42"/>
  <c r="O42"/>
  <c r="P42"/>
  <c r="Q42"/>
  <c r="K41"/>
  <c r="J41"/>
  <c r="I41"/>
  <c r="H41"/>
  <c r="B73"/>
  <c r="C73"/>
  <c r="D73"/>
  <c r="E73"/>
  <c r="T42"/>
  <c r="U42"/>
  <c r="V42"/>
  <c r="W42"/>
  <c r="B105"/>
  <c r="C105"/>
  <c r="D105"/>
  <c r="E105"/>
  <c r="T73"/>
  <c r="U73"/>
  <c r="V73"/>
  <c r="W73"/>
  <c r="H104"/>
  <c r="I104"/>
  <c r="J104"/>
  <c r="K104"/>
  <c r="N104"/>
  <c r="O104"/>
  <c r="P104"/>
  <c r="Q104"/>
  <c r="H74"/>
  <c r="I74"/>
  <c r="J74"/>
  <c r="K74"/>
  <c r="N74"/>
  <c r="O74"/>
  <c r="P74"/>
  <c r="Q74"/>
  <c r="H103"/>
  <c r="I103"/>
  <c r="J103"/>
  <c r="K103"/>
  <c r="H73"/>
  <c r="I73"/>
  <c r="J73"/>
  <c r="K73"/>
  <c r="T10"/>
  <c r="U10"/>
  <c r="V10"/>
  <c r="W10"/>
  <c r="N73"/>
  <c r="O73"/>
  <c r="P73"/>
  <c r="Q73"/>
  <c r="N103"/>
  <c r="O103"/>
  <c r="P103"/>
  <c r="Q103"/>
  <c r="B41"/>
  <c r="C41"/>
  <c r="D41"/>
  <c r="E41"/>
  <c r="N41"/>
  <c r="O41"/>
  <c r="P41"/>
  <c r="Q41"/>
  <c r="T72"/>
  <c r="U72"/>
  <c r="V72"/>
  <c r="W72"/>
  <c r="H40"/>
  <c r="I40"/>
  <c r="J40"/>
  <c r="K40"/>
  <c r="B10"/>
  <c r="C10"/>
  <c r="D10"/>
  <c r="E10"/>
  <c r="N10"/>
  <c r="O10"/>
  <c r="P10"/>
  <c r="Q10"/>
  <c r="H10"/>
  <c r="I10"/>
  <c r="J10"/>
  <c r="K10"/>
  <c r="B40"/>
  <c r="C40"/>
  <c r="D40"/>
  <c r="E40"/>
  <c r="T9"/>
  <c r="U9"/>
  <c r="V9"/>
  <c r="W9"/>
  <c r="H39"/>
  <c r="I39"/>
  <c r="J39"/>
  <c r="K39"/>
  <c r="N40"/>
  <c r="O40"/>
  <c r="P40"/>
  <c r="Q40"/>
  <c r="T41"/>
  <c r="U41"/>
  <c r="V41"/>
  <c r="W41"/>
  <c r="B72"/>
  <c r="C72"/>
  <c r="D72"/>
  <c r="E72"/>
  <c r="N72"/>
  <c r="O72"/>
  <c r="P72"/>
  <c r="Q72"/>
  <c r="H72"/>
  <c r="I72"/>
  <c r="J72"/>
  <c r="K72"/>
  <c r="B103"/>
  <c r="C103"/>
  <c r="D103"/>
  <c r="E103"/>
  <c r="T71"/>
  <c r="U71"/>
  <c r="V71"/>
  <c r="W71"/>
  <c r="H102"/>
  <c r="I102"/>
  <c r="J102"/>
  <c r="K102"/>
  <c r="N102"/>
  <c r="O102"/>
  <c r="P102"/>
  <c r="Q102"/>
  <c r="B102"/>
  <c r="C102"/>
  <c r="D102"/>
  <c r="E102"/>
  <c r="B9"/>
  <c r="C9"/>
  <c r="D9"/>
  <c r="E9"/>
  <c r="H9"/>
  <c r="I9"/>
  <c r="J9"/>
  <c r="K9"/>
  <c r="N9"/>
  <c r="O9"/>
  <c r="P9"/>
  <c r="Q9"/>
  <c r="T8"/>
  <c r="U8"/>
  <c r="V8"/>
  <c r="W8"/>
  <c r="B39"/>
  <c r="C39"/>
  <c r="D39"/>
  <c r="E39"/>
  <c r="N39"/>
  <c r="O39"/>
  <c r="P39"/>
  <c r="Q39"/>
  <c r="H38"/>
  <c r="I38"/>
  <c r="J38"/>
  <c r="K38"/>
  <c r="T40"/>
  <c r="U40"/>
  <c r="V40"/>
  <c r="W40"/>
  <c r="B71"/>
  <c r="C71"/>
  <c r="D71"/>
  <c r="E71"/>
  <c r="H71"/>
  <c r="I71"/>
  <c r="J71"/>
  <c r="K71"/>
  <c r="N71"/>
  <c r="O71"/>
  <c r="P71"/>
  <c r="Q71"/>
  <c r="T70"/>
  <c r="U70"/>
  <c r="V70"/>
  <c r="W70"/>
  <c r="B101"/>
  <c r="C101"/>
  <c r="D101"/>
  <c r="E101"/>
  <c r="H101"/>
  <c r="I101"/>
  <c r="J101"/>
  <c r="K101"/>
  <c r="N101"/>
  <c r="O101"/>
  <c r="P101"/>
  <c r="Q101"/>
  <c r="B70"/>
  <c r="C70"/>
  <c r="D70"/>
  <c r="E70"/>
  <c r="N70"/>
  <c r="O70"/>
  <c r="P70"/>
  <c r="Q70"/>
  <c r="H70"/>
  <c r="I70"/>
  <c r="J70"/>
  <c r="K70"/>
  <c r="T39"/>
  <c r="U39"/>
  <c r="V39"/>
  <c r="W39"/>
  <c r="N100"/>
  <c r="O100"/>
  <c r="P100"/>
  <c r="Q100"/>
  <c r="H100"/>
  <c r="I100"/>
  <c r="J100"/>
  <c r="K100"/>
  <c r="B100"/>
  <c r="C100"/>
  <c r="D100"/>
  <c r="E100"/>
  <c r="T69"/>
  <c r="U69"/>
  <c r="V69"/>
  <c r="W69"/>
  <c r="N99"/>
  <c r="O99"/>
  <c r="P99"/>
  <c r="Q99"/>
  <c r="H99"/>
  <c r="I99"/>
  <c r="J99"/>
  <c r="K99"/>
  <c r="B99"/>
  <c r="C99"/>
  <c r="D99"/>
  <c r="E99"/>
  <c r="T68"/>
  <c r="U68"/>
  <c r="V68"/>
  <c r="W68"/>
  <c r="N69"/>
  <c r="O69"/>
  <c r="P69"/>
  <c r="Q69"/>
  <c r="H69"/>
  <c r="I69"/>
  <c r="J69"/>
  <c r="K69"/>
  <c r="B69"/>
  <c r="C69"/>
  <c r="D69"/>
  <c r="E69"/>
  <c r="T38"/>
  <c r="U38"/>
  <c r="V38"/>
  <c r="W38"/>
  <c r="N38"/>
  <c r="O38"/>
  <c r="P38"/>
  <c r="Q38"/>
  <c r="H37"/>
  <c r="I37"/>
  <c r="J37"/>
  <c r="K37"/>
  <c r="B38"/>
  <c r="C38"/>
  <c r="D38"/>
  <c r="E38"/>
  <c r="T7"/>
  <c r="U7"/>
  <c r="V7"/>
  <c r="W7"/>
  <c r="N8"/>
  <c r="O8"/>
  <c r="P8"/>
  <c r="Q8"/>
  <c r="H8"/>
  <c r="I8"/>
  <c r="J8"/>
  <c r="K8"/>
  <c r="B8"/>
  <c r="C8"/>
  <c r="D8"/>
  <c r="E8"/>
  <c r="N68"/>
  <c r="O68"/>
  <c r="P68"/>
  <c r="Q68"/>
  <c r="H68"/>
  <c r="I68"/>
  <c r="J68"/>
  <c r="K68"/>
  <c r="T67"/>
  <c r="U67"/>
  <c r="V67"/>
  <c r="W67"/>
  <c r="N98"/>
  <c r="O98"/>
  <c r="P98"/>
  <c r="Q98"/>
  <c r="B68"/>
  <c r="C68"/>
  <c r="D68"/>
  <c r="E68"/>
  <c r="N7"/>
  <c r="O7"/>
  <c r="P7"/>
  <c r="Q7"/>
  <c r="B7"/>
  <c r="C7"/>
  <c r="D7"/>
  <c r="E7"/>
  <c r="T37"/>
  <c r="U37"/>
  <c r="V37"/>
  <c r="W37"/>
  <c r="H7"/>
  <c r="I7"/>
  <c r="J7"/>
  <c r="K7"/>
  <c r="N37"/>
  <c r="O37"/>
  <c r="P37"/>
  <c r="Q37"/>
  <c r="H98"/>
  <c r="I98"/>
  <c r="J98"/>
  <c r="K98"/>
  <c r="B98"/>
  <c r="C98"/>
  <c r="D98"/>
  <c r="E98"/>
  <c r="N67"/>
  <c r="O67"/>
  <c r="P67"/>
  <c r="Q67"/>
  <c r="H67"/>
  <c r="I67"/>
  <c r="J67"/>
  <c r="K67"/>
  <c r="B67"/>
  <c r="C67"/>
  <c r="D67"/>
  <c r="E67"/>
  <c r="T36"/>
  <c r="U36"/>
  <c r="V36"/>
  <c r="W36"/>
  <c r="N36"/>
  <c r="O36"/>
  <c r="P36"/>
  <c r="Q36"/>
  <c r="H36"/>
  <c r="I36"/>
  <c r="J36"/>
  <c r="K36"/>
  <c r="B36"/>
  <c r="C36"/>
  <c r="D36"/>
  <c r="E36"/>
  <c r="T6"/>
  <c r="U6"/>
  <c r="V6"/>
  <c r="W6"/>
  <c r="H6"/>
  <c r="I6"/>
  <c r="J6"/>
  <c r="K6"/>
  <c r="B37"/>
  <c r="C37"/>
  <c r="D37"/>
  <c r="E37"/>
  <c r="N6"/>
  <c r="O6"/>
  <c r="P6"/>
  <c r="Q6"/>
  <c r="B6"/>
  <c r="C6"/>
  <c r="D6"/>
  <c r="E6"/>
  <c r="B29"/>
  <c r="E15" i="8" l="1"/>
  <c r="E13"/>
  <c r="F28" i="3"/>
  <c r="R28"/>
  <c r="R120"/>
  <c r="L121"/>
  <c r="F121"/>
  <c r="X91"/>
  <c r="R91"/>
  <c r="L91"/>
  <c r="F91"/>
  <c r="X60"/>
  <c r="R60"/>
  <c r="L60"/>
  <c r="F59"/>
  <c r="X29"/>
</calcChain>
</file>

<file path=xl/sharedStrings.xml><?xml version="1.0" encoding="utf-8"?>
<sst xmlns="http://schemas.openxmlformats.org/spreadsheetml/2006/main" count="3761" uniqueCount="935">
  <si>
    <t>Class</t>
  </si>
  <si>
    <t>S</t>
  </si>
  <si>
    <t>N</t>
  </si>
  <si>
    <t>Skin</t>
  </si>
  <si>
    <t>Glock 18C</t>
  </si>
  <si>
    <t>L</t>
  </si>
  <si>
    <t>Classes: L: default, N: unique, C: green, B: blue, A: violet, S: purple, SS: red, SS+: red+</t>
  </si>
  <si>
    <t>C</t>
  </si>
  <si>
    <t>B</t>
  </si>
  <si>
    <t>Item name</t>
  </si>
  <si>
    <t>Spray</t>
  </si>
  <si>
    <t>Default</t>
  </si>
  <si>
    <t>Flame</t>
  </si>
  <si>
    <t>Honor</t>
  </si>
  <si>
    <t>Gold</t>
  </si>
  <si>
    <t>Gauss</t>
  </si>
  <si>
    <t>HK USP</t>
  </si>
  <si>
    <t>Camo</t>
  </si>
  <si>
    <t>Dolphin</t>
  </si>
  <si>
    <t>A</t>
  </si>
  <si>
    <t>SIG P228</t>
  </si>
  <si>
    <t>SD</t>
  </si>
  <si>
    <t>IMI Desert Eagle</t>
  </si>
  <si>
    <t>Blue Eagle</t>
  </si>
  <si>
    <t>Eagle</t>
  </si>
  <si>
    <t>Amethyst</t>
  </si>
  <si>
    <t>Golden Eagle</t>
  </si>
  <si>
    <t>FN Five-Seven</t>
  </si>
  <si>
    <t>Cobalt</t>
  </si>
  <si>
    <t>Silver</t>
  </si>
  <si>
    <t>ID</t>
  </si>
  <si>
    <t>Dual Berreta 92</t>
  </si>
  <si>
    <t>Neon</t>
  </si>
  <si>
    <t>Colt Anaconda</t>
  </si>
  <si>
    <t>Red</t>
  </si>
  <si>
    <t>Walther PP</t>
  </si>
  <si>
    <t>Custom</t>
  </si>
  <si>
    <t>Daewoo K5</t>
  </si>
  <si>
    <t>Paint</t>
  </si>
  <si>
    <t>Adv Camo</t>
  </si>
  <si>
    <t>Infernal</t>
  </si>
  <si>
    <t>Opal</t>
  </si>
  <si>
    <t>HK MK.23 OHWS</t>
  </si>
  <si>
    <t>Black Mamba</t>
  </si>
  <si>
    <t>QSZ-92</t>
  </si>
  <si>
    <t>Panda</t>
  </si>
  <si>
    <t>Triple Action Thunder</t>
  </si>
  <si>
    <t>SS</t>
  </si>
  <si>
    <t>Phoenix</t>
  </si>
  <si>
    <t>Colt M1911A1</t>
  </si>
  <si>
    <t>Arsenal AF2011-A0(?)</t>
  </si>
  <si>
    <t>Arsenal AF2011-A1</t>
  </si>
  <si>
    <t>Ruby</t>
  </si>
  <si>
    <t>Benelli M3</t>
  </si>
  <si>
    <t>Wolf</t>
  </si>
  <si>
    <t>Benelli M1014</t>
  </si>
  <si>
    <t>Cupid</t>
  </si>
  <si>
    <t>Armsel Striker-12</t>
  </si>
  <si>
    <t>Bamboo</t>
  </si>
  <si>
    <t>Chrome</t>
  </si>
  <si>
    <t>Remington M870</t>
  </si>
  <si>
    <t>M3 Boom</t>
  </si>
  <si>
    <t>Double Defence</t>
  </si>
  <si>
    <t>QBS-09</t>
  </si>
  <si>
    <t>China</t>
  </si>
  <si>
    <t>Triple threat</t>
  </si>
  <si>
    <t>Net Launcher</t>
  </si>
  <si>
    <t>Daewoo USAS-12</t>
  </si>
  <si>
    <t>Xmas</t>
  </si>
  <si>
    <t>DP-12</t>
  </si>
  <si>
    <t>Dragon</t>
  </si>
  <si>
    <t>Dragon Prototype</t>
  </si>
  <si>
    <t>Pistol</t>
  </si>
  <si>
    <t>Shotgun</t>
  </si>
  <si>
    <t>SMG</t>
  </si>
  <si>
    <t>MAC-10</t>
  </si>
  <si>
    <t>Steyr TMP</t>
  </si>
  <si>
    <t>HK MP5-N</t>
  </si>
  <si>
    <t>HK UMP45</t>
  </si>
  <si>
    <t>FN P90</t>
  </si>
  <si>
    <t>Daewoo K1A</t>
  </si>
  <si>
    <t>HK MP7A1</t>
  </si>
  <si>
    <t>Beretta MX4 Storm</t>
  </si>
  <si>
    <t>KRISS Vector</t>
  </si>
  <si>
    <t>Puma</t>
  </si>
  <si>
    <t>AR-57 PDW</t>
  </si>
  <si>
    <t>Magpie</t>
  </si>
  <si>
    <t>Snake</t>
  </si>
  <si>
    <t>CS06</t>
  </si>
  <si>
    <t>HK416C</t>
  </si>
  <si>
    <t>Pink Miu</t>
  </si>
  <si>
    <t>Melt</t>
  </si>
  <si>
    <t>Melt Prototype</t>
  </si>
  <si>
    <t>M3 Grease</t>
  </si>
  <si>
    <t>M1A1 Thompson</t>
  </si>
  <si>
    <t>Melt Plus</t>
  </si>
  <si>
    <t>SS+</t>
  </si>
  <si>
    <t>A. Rifle</t>
  </si>
  <si>
    <t>S. Rifle</t>
  </si>
  <si>
    <t>Steyr Scout</t>
  </si>
  <si>
    <t>Goat</t>
  </si>
  <si>
    <t>Solo</t>
  </si>
  <si>
    <t>Special</t>
  </si>
  <si>
    <t>AI AWM</t>
  </si>
  <si>
    <t>Lion</t>
  </si>
  <si>
    <t>Nebula</t>
  </si>
  <si>
    <t>Panda Gold</t>
  </si>
  <si>
    <t>Taiwan Gold</t>
  </si>
  <si>
    <t>Gauss Prototype</t>
  </si>
  <si>
    <t>Gauss Plus</t>
  </si>
  <si>
    <t>SIG SG550 Sniper</t>
  </si>
  <si>
    <t>Garde</t>
  </si>
  <si>
    <t>Old</t>
  </si>
  <si>
    <t>HK G3SG/1</t>
  </si>
  <si>
    <t>Heer</t>
  </si>
  <si>
    <t>IMI Galil Sniper</t>
  </si>
  <si>
    <t>Tesla</t>
  </si>
  <si>
    <t>Sako TRG-42</t>
  </si>
  <si>
    <t>Izmash SVD</t>
  </si>
  <si>
    <t>Barret M99</t>
  </si>
  <si>
    <t>Barret M95</t>
  </si>
  <si>
    <t>Barret M107A1 CQ</t>
  </si>
  <si>
    <t>M99 Railgun</t>
  </si>
  <si>
    <t>Plus</t>
  </si>
  <si>
    <t>Prototype</t>
  </si>
  <si>
    <t>Black</t>
  </si>
  <si>
    <t>MG</t>
  </si>
  <si>
    <t>M249</t>
  </si>
  <si>
    <t>Bat</t>
  </si>
  <si>
    <t>M60E4</t>
  </si>
  <si>
    <t>Komodo</t>
  </si>
  <si>
    <t>PKM</t>
  </si>
  <si>
    <t>Rheinmetall MG3 AA</t>
  </si>
  <si>
    <t>Daewoo K12</t>
  </si>
  <si>
    <t>QJY-88</t>
  </si>
  <si>
    <t>Steam</t>
  </si>
  <si>
    <t>Steam Prototype</t>
  </si>
  <si>
    <t>HK M27 IAR</t>
  </si>
  <si>
    <t>M1918 Bar</t>
  </si>
  <si>
    <t>M79</t>
  </si>
  <si>
    <t>Hunter</t>
  </si>
  <si>
    <t>China Lake</t>
  </si>
  <si>
    <t>M32</t>
  </si>
  <si>
    <t>PAW-20</t>
  </si>
  <si>
    <t>FAMAS F1</t>
  </si>
  <si>
    <t>Chicken</t>
  </si>
  <si>
    <t>IMI Galil</t>
  </si>
  <si>
    <t>Caracal</t>
  </si>
  <si>
    <t>AK-47</t>
  </si>
  <si>
    <t>Taiwan CBT</t>
  </si>
  <si>
    <t>Tan</t>
  </si>
  <si>
    <t>AKM</t>
  </si>
  <si>
    <t>Bear</t>
  </si>
  <si>
    <t>Gamania</t>
  </si>
  <si>
    <t>Monster</t>
  </si>
  <si>
    <t>M4A1</t>
  </si>
  <si>
    <t>Mk18 Mod1</t>
  </si>
  <si>
    <t>Falcon</t>
  </si>
  <si>
    <t>Pulse</t>
  </si>
  <si>
    <t>Pulse Prototype</t>
  </si>
  <si>
    <t>Steyr AUG A1</t>
  </si>
  <si>
    <t>SIG SG552</t>
  </si>
  <si>
    <t>KMP AEK-973</t>
  </si>
  <si>
    <t>FN SCAR-L</t>
  </si>
  <si>
    <t>Whale</t>
  </si>
  <si>
    <t>Bushmaster ACR</t>
  </si>
  <si>
    <t>FN FAL</t>
  </si>
  <si>
    <t>FN FNC</t>
  </si>
  <si>
    <t>FN F2000</t>
  </si>
  <si>
    <t>FN SCAR-H</t>
  </si>
  <si>
    <t>Daewoo DR200</t>
  </si>
  <si>
    <t>T65K1</t>
  </si>
  <si>
    <t>Marble</t>
  </si>
  <si>
    <t>T86</t>
  </si>
  <si>
    <t>Taiwan</t>
  </si>
  <si>
    <t>HK G3KA4</t>
  </si>
  <si>
    <t>HK G36K</t>
  </si>
  <si>
    <t>Daewoo K2C</t>
  </si>
  <si>
    <t>M1903A3 Springfield</t>
  </si>
  <si>
    <t>M1 Garand</t>
  </si>
  <si>
    <t>Radon MSBS-B</t>
  </si>
  <si>
    <t>Mk14 EBR</t>
  </si>
  <si>
    <t>M16A4</t>
  </si>
  <si>
    <t>Z-M LR300</t>
  </si>
  <si>
    <t>QBZ-95</t>
  </si>
  <si>
    <t>M16A2</t>
  </si>
  <si>
    <t>Gilboa Snake</t>
  </si>
  <si>
    <t>M16A4/M203</t>
  </si>
  <si>
    <t>SVT-40</t>
  </si>
  <si>
    <t>Mosin-Nagant</t>
  </si>
  <si>
    <t>HK XM8</t>
  </si>
  <si>
    <t>Alexander Beowulf</t>
  </si>
  <si>
    <t>T91</t>
  </si>
  <si>
    <t>XT97</t>
  </si>
  <si>
    <t>Melee</t>
  </si>
  <si>
    <t>Seal Knife</t>
  </si>
  <si>
    <t>Nata Knife</t>
  </si>
  <si>
    <t>Karambit</t>
  </si>
  <si>
    <t>Hunting Knife</t>
  </si>
  <si>
    <t>Dione</t>
  </si>
  <si>
    <t>Dog</t>
  </si>
  <si>
    <t>Oberon</t>
  </si>
  <si>
    <t>Phobos</t>
  </si>
  <si>
    <t>Goldpop</t>
  </si>
  <si>
    <t>Lollipop</t>
  </si>
  <si>
    <t>Pickaxe</t>
  </si>
  <si>
    <t>Ice</t>
  </si>
  <si>
    <t>Turbo Blade</t>
  </si>
  <si>
    <t>Wireless Microphone</t>
  </si>
  <si>
    <t>Wrench</t>
  </si>
  <si>
    <t>Crowbar</t>
  </si>
  <si>
    <t>Monkey</t>
  </si>
  <si>
    <t>Taser Knife</t>
  </si>
  <si>
    <t>Toy Hammer</t>
  </si>
  <si>
    <t>M9 Bayonet</t>
  </si>
  <si>
    <t>Crystal</t>
  </si>
  <si>
    <t>Harpoon</t>
  </si>
  <si>
    <t>Candle</t>
  </si>
  <si>
    <t>Kukri</t>
  </si>
  <si>
    <t>Tomahawk</t>
  </si>
  <si>
    <t>Fire</t>
  </si>
  <si>
    <t>Equipment</t>
  </si>
  <si>
    <t>Kevlar</t>
  </si>
  <si>
    <t>Kevlar+Helmet</t>
  </si>
  <si>
    <t>Flashbang</t>
  </si>
  <si>
    <t>Firecracker</t>
  </si>
  <si>
    <t>He Grenade</t>
  </si>
  <si>
    <t>Bag</t>
  </si>
  <si>
    <t>Party</t>
  </si>
  <si>
    <t>Chocolate</t>
  </si>
  <si>
    <t>1st. Ann.</t>
  </si>
  <si>
    <t>4th. Ann.</t>
  </si>
  <si>
    <t>White Day</t>
  </si>
  <si>
    <t>Valentine</t>
  </si>
  <si>
    <t>Mila</t>
  </si>
  <si>
    <t>Smoke Grenade</t>
  </si>
  <si>
    <t>Defuse Kit</t>
  </si>
  <si>
    <t>Skins to be obtained:</t>
  </si>
  <si>
    <t>Default weapons/equipment:</t>
  </si>
  <si>
    <t>IMG</t>
  </si>
  <si>
    <t>Name</t>
  </si>
  <si>
    <t>Electrified Case</t>
  </si>
  <si>
    <t>Burning Case</t>
  </si>
  <si>
    <t>Elemental Case</t>
  </si>
  <si>
    <t>Odds</t>
  </si>
  <si>
    <t>Amethyst Case</t>
  </si>
  <si>
    <t>Ashen Case</t>
  </si>
  <si>
    <t>Cobalt Case</t>
  </si>
  <si>
    <t>Golden Case</t>
  </si>
  <si>
    <t>Amber Case</t>
  </si>
  <si>
    <t>Orange Case</t>
  </si>
  <si>
    <t>Blue Case</t>
  </si>
  <si>
    <t>Spessartine Case</t>
  </si>
  <si>
    <t>Dark-green Case</t>
  </si>
  <si>
    <t>Red Case</t>
  </si>
  <si>
    <t>Dark-blue Case</t>
  </si>
  <si>
    <t>Light-green Case</t>
  </si>
  <si>
    <t>Izhmash AK-12</t>
  </si>
  <si>
    <t>AI AWP</t>
  </si>
  <si>
    <t>Total odds, %:</t>
  </si>
  <si>
    <t>Bronze Coin</t>
  </si>
  <si>
    <t>Silver Coin</t>
  </si>
  <si>
    <t>Gold Coin</t>
  </si>
  <si>
    <t>Red Coin</t>
  </si>
  <si>
    <t>Gray cells in a cases tables displays the total odds of a common items drop. See below:</t>
  </si>
  <si>
    <t>Survivor Knife</t>
  </si>
  <si>
    <t>---</t>
  </si>
  <si>
    <t>-</t>
  </si>
  <si>
    <t>Quantity</t>
  </si>
  <si>
    <t>Disassembling Results</t>
  </si>
  <si>
    <t>Item</t>
  </si>
  <si>
    <t>Total Odds:</t>
  </si>
  <si>
    <t>Fail</t>
  </si>
  <si>
    <t>Team</t>
  </si>
  <si>
    <t>TR</t>
  </si>
  <si>
    <t>CT</t>
  </si>
  <si>
    <t>Leet</t>
  </si>
  <si>
    <t>Character name</t>
  </si>
  <si>
    <t>GIGN</t>
  </si>
  <si>
    <t>Arctic</t>
  </si>
  <si>
    <t>SAS</t>
  </si>
  <si>
    <t>Arctic (LE)</t>
  </si>
  <si>
    <t>SAS (LE)</t>
  </si>
  <si>
    <t>Lisa</t>
  </si>
  <si>
    <t>Mila (LE)</t>
  </si>
  <si>
    <t>Lisa (LE)</t>
  </si>
  <si>
    <t>Karachenko</t>
  </si>
  <si>
    <t>Michael</t>
  </si>
  <si>
    <t>SAS (OLD)</t>
  </si>
  <si>
    <t>Leet (OLD)</t>
  </si>
  <si>
    <t>Yuri</t>
  </si>
  <si>
    <t>Choi Ji Yoon</t>
  </si>
  <si>
    <t>Mao</t>
  </si>
  <si>
    <t>Lincoln</t>
  </si>
  <si>
    <t>Natalie</t>
  </si>
  <si>
    <t>Marie</t>
  </si>
  <si>
    <t>Ara</t>
  </si>
  <si>
    <t>GSG-09</t>
  </si>
  <si>
    <t>Yuri (LE)</t>
  </si>
  <si>
    <t>Choi Ji Yoon (LE)</t>
  </si>
  <si>
    <t>Tammy</t>
  </si>
  <si>
    <t>Emma</t>
  </si>
  <si>
    <t>Viper</t>
  </si>
  <si>
    <t>Carrie</t>
  </si>
  <si>
    <t>Natalie (LE)</t>
  </si>
  <si>
    <t>Marie (LE)</t>
  </si>
  <si>
    <t>Sonya</t>
  </si>
  <si>
    <t>Heather</t>
  </si>
  <si>
    <t>Hasan</t>
  </si>
  <si>
    <t>Kwan</t>
  </si>
  <si>
    <t>Mila (SWIM)</t>
  </si>
  <si>
    <t>Lisa (SWIM)</t>
  </si>
  <si>
    <t>Tammy (COLOR)</t>
  </si>
  <si>
    <t>Marie (COLOR)</t>
  </si>
  <si>
    <t>Athena</t>
  </si>
  <si>
    <t>Miu</t>
  </si>
  <si>
    <t>Mila (XMAS)</t>
  </si>
  <si>
    <t>Lisa (XMAS)</t>
  </si>
  <si>
    <t>Helga</t>
  </si>
  <si>
    <t>Naomi</t>
  </si>
  <si>
    <t>Tammy (SWIM)</t>
  </si>
  <si>
    <t>Emma (SWIM)</t>
  </si>
  <si>
    <t>Kenji</t>
  </si>
  <si>
    <t>Joe</t>
  </si>
  <si>
    <t>Viper (LE)</t>
  </si>
  <si>
    <t>Carrie (LE)</t>
  </si>
  <si>
    <t>Athena (LE)</t>
  </si>
  <si>
    <t>Miu (LE)</t>
  </si>
  <si>
    <t>Choi Ji Yoon (S-PUNK)</t>
  </si>
  <si>
    <t>Yuri (S-PUNK)</t>
  </si>
  <si>
    <t>Naomi (XMAS)</t>
  </si>
  <si>
    <t>Helga (XMAS)</t>
  </si>
  <si>
    <t>C  h  a  r  a  c  t  e  r  s      C  a  s  e</t>
  </si>
  <si>
    <t>D  e  f  a  u  l  t</t>
  </si>
  <si>
    <t>Info</t>
  </si>
  <si>
    <t>Case Price, Points:</t>
  </si>
  <si>
    <t>Price</t>
  </si>
  <si>
    <t>Equal</t>
  </si>
  <si>
    <t>???</t>
  </si>
  <si>
    <t>Result</t>
  </si>
  <si>
    <t>Odds, %</t>
  </si>
  <si>
    <t>B Class</t>
  </si>
  <si>
    <t>Combined Items</t>
  </si>
  <si>
    <t>A Class</t>
  </si>
  <si>
    <t>S Class</t>
  </si>
  <si>
    <t>Class / Info</t>
  </si>
  <si>
    <t>Weapon</t>
  </si>
  <si>
    <t>Famas F1</t>
  </si>
  <si>
    <t>Basic Kit</t>
  </si>
  <si>
    <t>SA2</t>
  </si>
  <si>
    <t>Creature</t>
  </si>
  <si>
    <t>Tactic Kit 1</t>
  </si>
  <si>
    <t>Tactic Kit 2</t>
  </si>
  <si>
    <t>Light Kit</t>
  </si>
  <si>
    <t>Heavy Kit</t>
  </si>
  <si>
    <t>Tactic Kit</t>
  </si>
  <si>
    <t>Multi Kit</t>
  </si>
  <si>
    <t>1111ss</t>
  </si>
  <si>
    <t>0000mm</t>
  </si>
  <si>
    <t>Danger</t>
  </si>
  <si>
    <t>2222dd</t>
  </si>
  <si>
    <t>Galaxy</t>
  </si>
  <si>
    <t>3333gg</t>
  </si>
  <si>
    <t>S Class Parts</t>
  </si>
  <si>
    <t>B Class Parts</t>
  </si>
  <si>
    <t>C Class Parts</t>
  </si>
  <si>
    <t>A Class Parts</t>
  </si>
  <si>
    <t>AK-103</t>
  </si>
  <si>
    <t>1111tt</t>
  </si>
  <si>
    <t>2222gg</t>
  </si>
  <si>
    <t>Light Kit 1</t>
  </si>
  <si>
    <t>Light Kit 2</t>
  </si>
  <si>
    <t>CM901</t>
  </si>
  <si>
    <t>0000ss</t>
  </si>
  <si>
    <t>KSG12</t>
  </si>
  <si>
    <t>M870</t>
  </si>
  <si>
    <t>SVD</t>
  </si>
  <si>
    <t>PSG1</t>
  </si>
  <si>
    <t>TRG-21</t>
  </si>
  <si>
    <t>MP5</t>
  </si>
  <si>
    <t>xxxx</t>
  </si>
  <si>
    <t>SSG 69</t>
  </si>
  <si>
    <t>M93R</t>
  </si>
  <si>
    <t>Combat Knife</t>
  </si>
  <si>
    <t>Gurkha's Knife</t>
  </si>
  <si>
    <t>Tiger Stripe Knife</t>
  </si>
  <si>
    <t>Kel-Tec KSG12</t>
  </si>
  <si>
    <t>HK PSG1</t>
  </si>
  <si>
    <t>Sako TRG-21</t>
  </si>
  <si>
    <t>Tactic Kit Tan</t>
  </si>
  <si>
    <t>Heavy Kit Danger</t>
  </si>
  <si>
    <t>Multi Kit Galaxy</t>
  </si>
  <si>
    <t>Basic Kit Creature</t>
  </si>
  <si>
    <t>Tactic Kit SA2</t>
  </si>
  <si>
    <t>Multi Kit SA2</t>
  </si>
  <si>
    <t>Tactic Kit 1 Tan</t>
  </si>
  <si>
    <t>Izhmash SVD</t>
  </si>
  <si>
    <t>Kit / Skin</t>
  </si>
  <si>
    <t>SA2 Weapons Case 1</t>
  </si>
  <si>
    <t>SA2 Weapons Case 2</t>
  </si>
  <si>
    <t>Difficulty</t>
  </si>
  <si>
    <t>Recovery Capsule</t>
  </si>
  <si>
    <t>Instant Respawn</t>
  </si>
  <si>
    <t>S Class Weapon</t>
  </si>
  <si>
    <t>A Class Weapon</t>
  </si>
  <si>
    <t>B Class Weapon</t>
  </si>
  <si>
    <t>Wave</t>
  </si>
  <si>
    <t>Zombie Crush, Z Crush SIde</t>
  </si>
  <si>
    <t>Endless Wave</t>
  </si>
  <si>
    <t>20+</t>
  </si>
  <si>
    <t>Possible Rewards (2 random items)</t>
  </si>
  <si>
    <t>(Kills * 3) Points</t>
  </si>
  <si>
    <t>Mabinogi Heroes</t>
  </si>
  <si>
    <t>0~8</t>
  </si>
  <si>
    <t>9~14</t>
  </si>
  <si>
    <t>15~19</t>
  </si>
  <si>
    <t>(Kills * 4) Points</t>
  </si>
  <si>
    <t>(Kills * 3.33) Points</t>
  </si>
  <si>
    <t>(Kills * 3.67) Points</t>
  </si>
  <si>
    <t>Hard      (Win)</t>
  </si>
  <si>
    <t>Easy       (Win)</t>
  </si>
  <si>
    <t>Normal     (Win)</t>
  </si>
  <si>
    <t>Rewards</t>
  </si>
  <si>
    <t>Wave 20    (Win)</t>
  </si>
  <si>
    <t>Wave 15~19  (Lose)</t>
  </si>
  <si>
    <t>Wave 10~14  (Lose)</t>
  </si>
  <si>
    <t>Hats Case</t>
  </si>
  <si>
    <t>Gloves Case</t>
  </si>
  <si>
    <t>Backs Case</t>
  </si>
  <si>
    <t>Effects Case</t>
  </si>
  <si>
    <t>Sprays Case</t>
  </si>
  <si>
    <t>Welding Mask</t>
  </si>
  <si>
    <t>CBT Cap</t>
  </si>
  <si>
    <t>Chicken Hat</t>
  </si>
  <si>
    <t>Sunflower</t>
  </si>
  <si>
    <t>Spec Ops Helmet</t>
  </si>
  <si>
    <t>Koala Hat</t>
  </si>
  <si>
    <t>XMAS Mask</t>
  </si>
  <si>
    <t>Purple G-STAR Glasses</t>
  </si>
  <si>
    <t>Indians Hat</t>
  </si>
  <si>
    <t>Bamboo Hat</t>
  </si>
  <si>
    <t>Cupid's Halo</t>
  </si>
  <si>
    <t>Headcrab Hat</t>
  </si>
  <si>
    <t>Lvl. 2 Hat</t>
  </si>
  <si>
    <t>Lvl. 1 Cap</t>
  </si>
  <si>
    <t>Lvl. 3 Hat</t>
  </si>
  <si>
    <t>Traditional Hat</t>
  </si>
  <si>
    <t>Pig Mask</t>
  </si>
  <si>
    <t>Rudolph Hat</t>
  </si>
  <si>
    <t>Snake Hat</t>
  </si>
  <si>
    <t>Lvl. 4 Cap</t>
  </si>
  <si>
    <t>Lvl. 5 Helmet</t>
  </si>
  <si>
    <t>Lvl. 6 Helmet</t>
  </si>
  <si>
    <t>Lvl. 7 Hat</t>
  </si>
  <si>
    <t>Lvl. 8 Hat</t>
  </si>
  <si>
    <t>Lvl. 9 Hat</t>
  </si>
  <si>
    <t>Rabbit Hat</t>
  </si>
  <si>
    <t>M. Limited Cap</t>
  </si>
  <si>
    <t>Axe Hat</t>
  </si>
  <si>
    <t>Stop 'G. A. Law' Cap</t>
  </si>
  <si>
    <t>Fox Hat</t>
  </si>
  <si>
    <t>Korean Hat</t>
  </si>
  <si>
    <t>Japanese Hat</t>
  </si>
  <si>
    <t>Chieftain Helmet</t>
  </si>
  <si>
    <t>Horse Mask</t>
  </si>
  <si>
    <t>School Hat</t>
  </si>
  <si>
    <t>Korean Cap</t>
  </si>
  <si>
    <t>Kim Min-kyo Mask</t>
  </si>
  <si>
    <t>Qing Hat</t>
  </si>
  <si>
    <t>Soccer Ball Hat</t>
  </si>
  <si>
    <t>Newbie Cap</t>
  </si>
  <si>
    <t>Halloween Mask</t>
  </si>
  <si>
    <t>Red-Yellow G-STAR Glasses</t>
  </si>
  <si>
    <t>1st. Ann Helmet</t>
  </si>
  <si>
    <t>Sunglasses &amp; Cap</t>
  </si>
  <si>
    <t>Snowboard Helmet</t>
  </si>
  <si>
    <t>Steel Mask</t>
  </si>
  <si>
    <t>Clown Mask</t>
  </si>
  <si>
    <t>Sheep Hat</t>
  </si>
  <si>
    <t>Cake Hat</t>
  </si>
  <si>
    <t>Baseball Helmet</t>
  </si>
  <si>
    <t>Marks Helmet</t>
  </si>
  <si>
    <t>Police Hat</t>
  </si>
  <si>
    <t>Straw Hat</t>
  </si>
  <si>
    <t>Golden Eagle Hat</t>
  </si>
  <si>
    <t>Worker's Hat</t>
  </si>
  <si>
    <t>Peking Opera Mask</t>
  </si>
  <si>
    <t>Rainbow G-STAR Glasses</t>
  </si>
  <si>
    <t>Witch's Hat</t>
  </si>
  <si>
    <t>Spartan Helmet</t>
  </si>
  <si>
    <t>Real Chicken</t>
  </si>
  <si>
    <t>Horse Statue</t>
  </si>
  <si>
    <t>Monkey Hat</t>
  </si>
  <si>
    <t>Black Cap</t>
  </si>
  <si>
    <t>Z Commander Helmet</t>
  </si>
  <si>
    <t>Frog Hat</t>
  </si>
  <si>
    <t>Spring Cap</t>
  </si>
  <si>
    <t>1st. Ann China Hat</t>
  </si>
  <si>
    <t>Specialist Set</t>
  </si>
  <si>
    <t>Triple Panda Hat</t>
  </si>
  <si>
    <t>Nurse Hat</t>
  </si>
  <si>
    <t>Camera Mask</t>
  </si>
  <si>
    <t>Anticheat Cap</t>
  </si>
  <si>
    <t>Watermelon Mask</t>
  </si>
  <si>
    <t>Bicorne Hat</t>
  </si>
  <si>
    <t>Magpie Hat</t>
  </si>
  <si>
    <t>Tammy (COLOR) DJ Set</t>
  </si>
  <si>
    <t>Marie (COLOR) Glasses</t>
  </si>
  <si>
    <t>Heavy Zombie Helmet</t>
  </si>
  <si>
    <t>Light Zombie Wreath</t>
  </si>
  <si>
    <t>Kwanwoo Hat</t>
  </si>
  <si>
    <t>Golden Zombie Mask</t>
  </si>
  <si>
    <t>Silver Zombie Mask</t>
  </si>
  <si>
    <t>Miu Cat Ears</t>
  </si>
  <si>
    <t>Athena Turbo Mask</t>
  </si>
  <si>
    <t>Zombie Mask</t>
  </si>
  <si>
    <t>Cowboy Hat</t>
  </si>
  <si>
    <t>Black Trooper Helmet</t>
  </si>
  <si>
    <t>Silver Trooper Helmet</t>
  </si>
  <si>
    <t>Gold Trooper Helmet</t>
  </si>
  <si>
    <t>VR Glasses G-STAR</t>
  </si>
  <si>
    <t>Mila (XMAS) Hat</t>
  </si>
  <si>
    <t>Lisa (XMAS) Hat</t>
  </si>
  <si>
    <t>Space Helmet</t>
  </si>
  <si>
    <t>Party Hat</t>
  </si>
  <si>
    <t>Chicken Helmet</t>
  </si>
  <si>
    <t>Valentine's Hat</t>
  </si>
  <si>
    <t>Korean Headband</t>
  </si>
  <si>
    <t>April Fool's Wig</t>
  </si>
  <si>
    <t>Blue Crow Hat</t>
  </si>
  <si>
    <t>Miner's Hat</t>
  </si>
  <si>
    <t>Black-Gold Hat</t>
  </si>
  <si>
    <t>Gold Hat</t>
  </si>
  <si>
    <t>Dark-Brown Hat</t>
  </si>
  <si>
    <t>Orange Snowy Hat</t>
  </si>
  <si>
    <t>Amethyst Hat</t>
  </si>
  <si>
    <t>Watermelon Hat</t>
  </si>
  <si>
    <t>Black-White Hat</t>
  </si>
  <si>
    <t>Crow Hat</t>
  </si>
  <si>
    <t>AR Glasses</t>
  </si>
  <si>
    <t>Phobos Jaw</t>
  </si>
  <si>
    <t>VR Glasses Galleria</t>
  </si>
  <si>
    <t>VR Glasses G-Tune</t>
  </si>
  <si>
    <t>VR Glasses</t>
  </si>
  <si>
    <t>Carrie (LE) Helmet</t>
  </si>
  <si>
    <t>Viper (LE) Set</t>
  </si>
  <si>
    <t>Autumn Hat</t>
  </si>
  <si>
    <t>Oberon Horns</t>
  </si>
  <si>
    <t>4th. Ann Hat</t>
  </si>
  <si>
    <t>Choi J. Y. (S-PUNK) Hat</t>
  </si>
  <si>
    <t>Yuri (S-PUNK) Hat</t>
  </si>
  <si>
    <t>Dione Horn</t>
  </si>
  <si>
    <t>Dark-Gold Hat</t>
  </si>
  <si>
    <t>Red-Green Snowy Hat</t>
  </si>
  <si>
    <t>Helga (XMAS) Hat</t>
  </si>
  <si>
    <t>Naomi (XMAS) Hat</t>
  </si>
  <si>
    <t>Dog Hat</t>
  </si>
  <si>
    <t>Josh Mask</t>
  </si>
  <si>
    <t>Olive Mask</t>
  </si>
  <si>
    <t>Brown Hat</t>
  </si>
  <si>
    <t>Blue Snowy Hat</t>
  </si>
  <si>
    <t>Kabuki Mask</t>
  </si>
  <si>
    <t>Worker Gloves</t>
  </si>
  <si>
    <t>Camo Gloves</t>
  </si>
  <si>
    <t>CBT Gloves</t>
  </si>
  <si>
    <t>Red Gloves</t>
  </si>
  <si>
    <t>Skeletal Gloves</t>
  </si>
  <si>
    <t>XMAS Gloves</t>
  </si>
  <si>
    <t>Ancient Rings</t>
  </si>
  <si>
    <t>Taiwan Gloves</t>
  </si>
  <si>
    <t>Classic Gloves</t>
  </si>
  <si>
    <t>China Gloves</t>
  </si>
  <si>
    <t>Bandage Gloves</t>
  </si>
  <si>
    <t>Snake Gloves</t>
  </si>
  <si>
    <t>M. Limited Gloves</t>
  </si>
  <si>
    <t>Horse Gloves</t>
  </si>
  <si>
    <t>Newbie Gloves</t>
  </si>
  <si>
    <t>Sheep Gloves</t>
  </si>
  <si>
    <t>Golden Gloves</t>
  </si>
  <si>
    <t>Monkey Gloves</t>
  </si>
  <si>
    <t>Panda Gloves</t>
  </si>
  <si>
    <t>Specialist Gloves</t>
  </si>
  <si>
    <t>Kwanwoo Gloves</t>
  </si>
  <si>
    <t>Zombie Gloves</t>
  </si>
  <si>
    <t>Chicken Gloves</t>
  </si>
  <si>
    <t>Tactical Gloves</t>
  </si>
  <si>
    <t>Autumn Gloves</t>
  </si>
  <si>
    <t>Dog Gloves</t>
  </si>
  <si>
    <t>Leather Gloves</t>
  </si>
  <si>
    <t>LPG Gas Cylinder</t>
  </si>
  <si>
    <t>CBT Backpack</t>
  </si>
  <si>
    <t>Drum</t>
  </si>
  <si>
    <t>Synthesizer</t>
  </si>
  <si>
    <t>Cupid's Wings</t>
  </si>
  <si>
    <t>XMAS Bag</t>
  </si>
  <si>
    <t>Purple G-STAR Star</t>
  </si>
  <si>
    <t>Hellfire Circle</t>
  </si>
  <si>
    <t>Taiwan Shield</t>
  </si>
  <si>
    <t>China Talisman</t>
  </si>
  <si>
    <t>Four-color Paper</t>
  </si>
  <si>
    <t>Pig Rake</t>
  </si>
  <si>
    <t>XMAS Sleigh</t>
  </si>
  <si>
    <t>Snake Toy</t>
  </si>
  <si>
    <t>Valve</t>
  </si>
  <si>
    <t>Guide Flag</t>
  </si>
  <si>
    <t>Hammer Toy</t>
  </si>
  <si>
    <t>Fox Tail</t>
  </si>
  <si>
    <t>Turtle Shell</t>
  </si>
  <si>
    <t>Pig Bag</t>
  </si>
  <si>
    <t>M. Limited Backpack</t>
  </si>
  <si>
    <t>Giant Fork</t>
  </si>
  <si>
    <t>Racoon Tail</t>
  </si>
  <si>
    <t>Chieftain Hammer</t>
  </si>
  <si>
    <t>Horse Back</t>
  </si>
  <si>
    <t>School Bag</t>
  </si>
  <si>
    <t>Quiver</t>
  </si>
  <si>
    <t>Korean Shield</t>
  </si>
  <si>
    <t>Newbie Backpack</t>
  </si>
  <si>
    <t>Red-Yellow G-STAR Star</t>
  </si>
  <si>
    <t>Delta Bag</t>
  </si>
  <si>
    <t>Lisa Snowboard</t>
  </si>
  <si>
    <t>Mila Snowboard</t>
  </si>
  <si>
    <t>Mila Doll</t>
  </si>
  <si>
    <t>Lisa Doll</t>
  </si>
  <si>
    <t>Radio Backpack</t>
  </si>
  <si>
    <t>Turtle Bag</t>
  </si>
  <si>
    <t>Sheep Bag</t>
  </si>
  <si>
    <t>Baseball Toy</t>
  </si>
  <si>
    <t>Golden Cupid's Wings</t>
  </si>
  <si>
    <t>Albert Doll</t>
  </si>
  <si>
    <t>Water Cannon</t>
  </si>
  <si>
    <t>Tesla Batteries</t>
  </si>
  <si>
    <t>Worker's Fence</t>
  </si>
  <si>
    <t>Shark Toy</t>
  </si>
  <si>
    <t>China Flags</t>
  </si>
  <si>
    <t>Rainbow G-STAR Star</t>
  </si>
  <si>
    <t>Witch's Broom</t>
  </si>
  <si>
    <t>Monkey Bag</t>
  </si>
  <si>
    <t>Z Commander Backpack</t>
  </si>
  <si>
    <t>Frog Bag</t>
  </si>
  <si>
    <t>Phoenix Wings</t>
  </si>
  <si>
    <t>Specialist Backpack</t>
  </si>
  <si>
    <t>Panda Toy</t>
  </si>
  <si>
    <t>Syringe Toy</t>
  </si>
  <si>
    <t>Dragon Toy</t>
  </si>
  <si>
    <t>Emoticons' Balloons</t>
  </si>
  <si>
    <t>Flamingo Swim Ring</t>
  </si>
  <si>
    <t>Blue-Bronze '1' Shield</t>
  </si>
  <si>
    <t>Crimson-Black '1' Shield</t>
  </si>
  <si>
    <t>Dark-Gold '1' Shield</t>
  </si>
  <si>
    <t>Golden Lucky Bag</t>
  </si>
  <si>
    <t>Tammy (COLOR) DJ Pad</t>
  </si>
  <si>
    <t>Marie (COLOR) Bag</t>
  </si>
  <si>
    <t>Kwanwoo Sword</t>
  </si>
  <si>
    <t>VR PC G-STAR</t>
  </si>
  <si>
    <t>Natalie (LE) Doll</t>
  </si>
  <si>
    <t>Marie (LE) Doll</t>
  </si>
  <si>
    <t>Silver-Bronze '2' Shield</t>
  </si>
  <si>
    <t>Gold-Black '2' Shield</t>
  </si>
  <si>
    <t>Cyan-Silver '2' Shield</t>
  </si>
  <si>
    <t>Chicken Cloak</t>
  </si>
  <si>
    <t>Golden Eagle Wings</t>
  </si>
  <si>
    <t>Bat Wings</t>
  </si>
  <si>
    <t>Choi J. Y. Doll</t>
  </si>
  <si>
    <t>Korean Flag</t>
  </si>
  <si>
    <t>Yuri Doll</t>
  </si>
  <si>
    <t>Red-Gold '3' Shield</t>
  </si>
  <si>
    <t>Purple-Black '3' Shield</t>
  </si>
  <si>
    <t>Blue-Silver '3' Shield</t>
  </si>
  <si>
    <t>Blue Phoenix Wings</t>
  </si>
  <si>
    <t>Tammy Doll</t>
  </si>
  <si>
    <t>Gold Pig Bag</t>
  </si>
  <si>
    <t>707 Doll</t>
  </si>
  <si>
    <t>Green-Silver '4' Shield</t>
  </si>
  <si>
    <t>Four-color '4' Shield</t>
  </si>
  <si>
    <t>Gold-Blue '4' Shield</t>
  </si>
  <si>
    <t>Mila (SWIM) Doll</t>
  </si>
  <si>
    <t>Phobos Wings</t>
  </si>
  <si>
    <t>VR PC Galleria</t>
  </si>
  <si>
    <t>VR PC G-Tune</t>
  </si>
  <si>
    <t>Lisa (SWIM) Doll</t>
  </si>
  <si>
    <t>VR PC</t>
  </si>
  <si>
    <t>Emma Doll</t>
  </si>
  <si>
    <t>Viper Doll</t>
  </si>
  <si>
    <t>Blue-Silver '5' Shield</t>
  </si>
  <si>
    <t>Crimson-Black '5' Shield</t>
  </si>
  <si>
    <t>Red-Gold '5' Shield</t>
  </si>
  <si>
    <t>Oberon Tail</t>
  </si>
  <si>
    <t>Miu (LE) Backpack</t>
  </si>
  <si>
    <t>Athena (LE) Bunny Toy</t>
  </si>
  <si>
    <t>Dione Tail</t>
  </si>
  <si>
    <t>Dog Tail</t>
  </si>
  <si>
    <t>Snow Steps</t>
  </si>
  <si>
    <t>Fire Trail</t>
  </si>
  <si>
    <t>Music Trail</t>
  </si>
  <si>
    <t>Stars Trail</t>
  </si>
  <si>
    <t>Heal Steps</t>
  </si>
  <si>
    <t>Green Trail</t>
  </si>
  <si>
    <t>Yellow Trail</t>
  </si>
  <si>
    <t>Blue Trail</t>
  </si>
  <si>
    <t>Zombie Steps</t>
  </si>
  <si>
    <t>Firefly Trail</t>
  </si>
  <si>
    <t>Poison Steps</t>
  </si>
  <si>
    <t>Dust Steps</t>
  </si>
  <si>
    <t>Lava Trail</t>
  </si>
  <si>
    <t>Blue Smoke Steps</t>
  </si>
  <si>
    <t>Sparkle Steps</t>
  </si>
  <si>
    <t>Grass Steps</t>
  </si>
  <si>
    <t>Autumn Steps</t>
  </si>
  <si>
    <t>Orange Stars Trail</t>
  </si>
  <si>
    <t>Letters Trail</t>
  </si>
  <si>
    <t>Bats Trail</t>
  </si>
  <si>
    <t>Water Steps</t>
  </si>
  <si>
    <t>Hearts Trail</t>
  </si>
  <si>
    <t>Blue Crow Trail</t>
  </si>
  <si>
    <t>Crow Trail</t>
  </si>
  <si>
    <t>Gamania Trail</t>
  </si>
  <si>
    <t>CSO2 Spray</t>
  </si>
  <si>
    <t>CTU Spray</t>
  </si>
  <si>
    <t>Good Game Spray</t>
  </si>
  <si>
    <t>Anger Spray</t>
  </si>
  <si>
    <t>Laugh Spray</t>
  </si>
  <si>
    <t>Crying Spray</t>
  </si>
  <si>
    <t>Provocation Spray</t>
  </si>
  <si>
    <t>Athena (Nexon) Spray</t>
  </si>
  <si>
    <t>Miu (Nexon) Spray</t>
  </si>
  <si>
    <t>Tammy (Nexon) Spray</t>
  </si>
  <si>
    <t>Korean Flag Spray</t>
  </si>
  <si>
    <t>Mabinogi Leet Spray</t>
  </si>
  <si>
    <t>Mabinogi Mila Spray</t>
  </si>
  <si>
    <t>Bat Spray</t>
  </si>
  <si>
    <t>Pumpkin Spray</t>
  </si>
  <si>
    <t>Witch Spray</t>
  </si>
  <si>
    <t>Wreath Spray</t>
  </si>
  <si>
    <t>Santa Spray</t>
  </si>
  <si>
    <t>Snowman Spray</t>
  </si>
  <si>
    <t>Englishman Spray</t>
  </si>
  <si>
    <t>Organner Spray</t>
  </si>
  <si>
    <t>SAS Spray</t>
  </si>
  <si>
    <t>GIGN Spray</t>
  </si>
  <si>
    <t>GIGN 2 Spray</t>
  </si>
  <si>
    <t>GIGN 3 Spray</t>
  </si>
  <si>
    <t>CT Team Spray</t>
  </si>
  <si>
    <t>CT Car Spray</t>
  </si>
  <si>
    <t>Leet Spray</t>
  </si>
  <si>
    <t>Leet 2 Spray</t>
  </si>
  <si>
    <t>TR Car Spray</t>
  </si>
  <si>
    <t>Lisa Spray</t>
  </si>
  <si>
    <t>Lisa (XMAS) Spray</t>
  </si>
  <si>
    <t>Lisa (SWIM) Spray</t>
  </si>
  <si>
    <t>Lisa (SWIM) 2 Spray</t>
  </si>
  <si>
    <t>Mila Spray</t>
  </si>
  <si>
    <t>Mila (XMAS) Spray</t>
  </si>
  <si>
    <t>Mila (SWIM) Spray</t>
  </si>
  <si>
    <t>Mila (SWIM) 2 Spray</t>
  </si>
  <si>
    <t>Mao Spray</t>
  </si>
  <si>
    <t>Yuri Spray</t>
  </si>
  <si>
    <t>Miu Spray</t>
  </si>
  <si>
    <t>Athena Spray</t>
  </si>
  <si>
    <t>SAS (Kimono) Spray</t>
  </si>
  <si>
    <t>Leet (Kimono) Spray</t>
  </si>
  <si>
    <t>Lisa (Kimono) Spray</t>
  </si>
  <si>
    <t>Mao (Kimono) Spray</t>
  </si>
  <si>
    <t>Emma Spray</t>
  </si>
  <si>
    <t>Tammy Spray</t>
  </si>
  <si>
    <t>Heather Spray</t>
  </si>
  <si>
    <t>Sonya Spray</t>
  </si>
  <si>
    <t>Marie Spray</t>
  </si>
  <si>
    <t>Natalie Spray</t>
  </si>
  <si>
    <t>Helga Spray</t>
  </si>
  <si>
    <t>Naomi Spray</t>
  </si>
  <si>
    <t>Choi Ji Yoon Spray</t>
  </si>
  <si>
    <t>Miu 2 Spray</t>
  </si>
  <si>
    <t>Free</t>
  </si>
  <si>
    <t>VIP Level</t>
  </si>
  <si>
    <t>Points/Cash Boost</t>
  </si>
  <si>
    <t>No VIP</t>
  </si>
  <si>
    <t>VIP1</t>
  </si>
  <si>
    <t>VIP2</t>
  </si>
  <si>
    <t>VIP3</t>
  </si>
  <si>
    <t>VIP4</t>
  </si>
  <si>
    <t>VIP5</t>
  </si>
  <si>
    <t>VIP6</t>
  </si>
  <si>
    <t>Benefits</t>
  </si>
  <si>
    <t>Discount on Combination</t>
  </si>
  <si>
    <t>X</t>
  </si>
  <si>
    <t>Price for Re-roll (Hide'n'Seek gamemodes)</t>
  </si>
  <si>
    <t>0 Points</t>
  </si>
  <si>
    <t>1000 Points</t>
  </si>
  <si>
    <t>Chat Type</t>
  </si>
  <si>
    <t>Room</t>
  </si>
  <si>
    <t>Channel</t>
  </si>
  <si>
    <t>Sends message to</t>
  </si>
  <si>
    <t>Everyone in the current room</t>
  </si>
  <si>
    <t>- not including ingame players</t>
  </si>
  <si>
    <t>Everyone in the current channel</t>
  </si>
  <si>
    <t>- not including players in the rooms</t>
  </si>
  <si>
    <t>+ including players in the rooms</t>
  </si>
  <si>
    <t>Everyone in all channels</t>
  </si>
  <si>
    <t>Everyone on the server</t>
  </si>
  <si>
    <t>+ including ingame players</t>
  </si>
  <si>
    <t>Channel Megaphone /MPC</t>
  </si>
  <si>
    <t>Server Megaphone /MPS</t>
  </si>
  <si>
    <t>Global Megaphone /MPG</t>
  </si>
  <si>
    <t>Can be used in</t>
  </si>
  <si>
    <t>Lobby</t>
  </si>
  <si>
    <t>Lobby, Ingame</t>
  </si>
  <si>
    <t>Clan Icons Case</t>
  </si>
  <si>
    <t>Clan Icon 1</t>
  </si>
  <si>
    <t>Clan Icon 2</t>
  </si>
  <si>
    <t>Clan Icon 3</t>
  </si>
  <si>
    <t>Clan Icon 4</t>
  </si>
  <si>
    <t>Clan Icon 5</t>
  </si>
  <si>
    <t>Clan Icon 6</t>
  </si>
  <si>
    <t>Clan Icon 7</t>
  </si>
  <si>
    <t>Clan Icon 8</t>
  </si>
  <si>
    <t>Clan Icon 9</t>
  </si>
  <si>
    <t>Clan Icon 10</t>
  </si>
  <si>
    <t>Clan Icon 11</t>
  </si>
  <si>
    <t>Clan Icon 12</t>
  </si>
  <si>
    <t>Clan Icon 13</t>
  </si>
  <si>
    <t>Clan Icon 14</t>
  </si>
  <si>
    <t>Clan Icon 15</t>
  </si>
  <si>
    <t>Clan Icon 16</t>
  </si>
  <si>
    <t>Clan Icon 17</t>
  </si>
  <si>
    <t>Clan Icon 18</t>
  </si>
  <si>
    <t>Clan Icon 19</t>
  </si>
  <si>
    <t>Clan Icon 20</t>
  </si>
  <si>
    <t>Clan Icon 21</t>
  </si>
  <si>
    <t>Clan Icon 22</t>
  </si>
  <si>
    <t>Clan Icon 23</t>
  </si>
  <si>
    <t>Clan Icon 24</t>
  </si>
  <si>
    <t>Clan Icon 25</t>
  </si>
  <si>
    <t>Clan Icon 26</t>
  </si>
  <si>
    <t>Clan Icon 27</t>
  </si>
  <si>
    <t>Clan Icon 28</t>
  </si>
  <si>
    <t>Clan Icon 29</t>
  </si>
  <si>
    <t>Clan Icon 30</t>
  </si>
  <si>
    <t>Clan Icon 31</t>
  </si>
  <si>
    <t>Clan Icon 32</t>
  </si>
  <si>
    <t>Clan Icon 33</t>
  </si>
  <si>
    <t>Clan Icon Default</t>
  </si>
  <si>
    <t>Daily Zombie Boss</t>
  </si>
  <si>
    <t>Mission</t>
  </si>
  <si>
    <t>Marks     (Win)</t>
  </si>
  <si>
    <t>Albert     (Win)</t>
  </si>
  <si>
    <t>Tesla       (Win)</t>
  </si>
  <si>
    <t>C Class Weapon</t>
  </si>
  <si>
    <t>Possible Rewards (2 items)</t>
  </si>
  <si>
    <t>Bushmaster ACR GITS</t>
  </si>
  <si>
    <t>PROCAMO</t>
  </si>
  <si>
    <t>GITS Alt Skin Name</t>
  </si>
  <si>
    <t>Plastico</t>
  </si>
  <si>
    <t>AK-47 GITS</t>
  </si>
  <si>
    <t>Gold-Black</t>
  </si>
  <si>
    <t>GOLDBLACK</t>
  </si>
  <si>
    <t>Hawk</t>
  </si>
  <si>
    <t>PHOENIX</t>
  </si>
  <si>
    <t>Swamp</t>
  </si>
  <si>
    <t>SWAMP</t>
  </si>
  <si>
    <t>SWEEPER</t>
  </si>
  <si>
    <t>Sweeper</t>
  </si>
  <si>
    <t>VOLCANO</t>
  </si>
  <si>
    <t>Volcano</t>
  </si>
  <si>
    <t>CSO2 Buy in</t>
  </si>
  <si>
    <t>First-Person CSO2 Anim</t>
  </si>
  <si>
    <t>Alligator</t>
  </si>
  <si>
    <t>ALLIGATOR</t>
  </si>
  <si>
    <t>KRAMPUS</t>
  </si>
  <si>
    <t>Krampus</t>
  </si>
  <si>
    <t>Tooth</t>
  </si>
  <si>
    <t>DOGTOOTH</t>
  </si>
  <si>
    <t>FAMAS F1 GITS</t>
  </si>
  <si>
    <t>FN F2000 GITS</t>
  </si>
  <si>
    <t>ARX-160 GITS</t>
  </si>
  <si>
    <t>Abstract</t>
  </si>
  <si>
    <t>VALENTINE</t>
  </si>
  <si>
    <t>NEWSKIN</t>
  </si>
  <si>
    <t>HK417 GITS</t>
  </si>
  <si>
    <t>Skeleton</t>
  </si>
  <si>
    <t>REDSKULL</t>
  </si>
  <si>
    <t>Daewoo K2 GITS</t>
  </si>
  <si>
    <t>NEOSONIC</t>
  </si>
  <si>
    <t>Neosonic</t>
  </si>
  <si>
    <t>Beast</t>
  </si>
  <si>
    <t>BEAST</t>
  </si>
  <si>
    <t>CRASHTEST</t>
  </si>
  <si>
    <t>Crash Test</t>
  </si>
  <si>
    <t>FIRETEAM</t>
  </si>
  <si>
    <t>Fire Team</t>
  </si>
  <si>
    <t>FIRSTASSAULT</t>
  </si>
  <si>
    <t>First Assault</t>
  </si>
  <si>
    <t>Crash Test Blue</t>
  </si>
  <si>
    <t>OPENEVENT</t>
  </si>
  <si>
    <t>SACURA</t>
  </si>
  <si>
    <t>TACHIKOMA</t>
  </si>
  <si>
    <t>Tachikoma</t>
  </si>
  <si>
    <t>VETERAN</t>
  </si>
  <si>
    <t>M4A1 GITS</t>
  </si>
  <si>
    <t>Gift</t>
  </si>
  <si>
    <t>GIFTWRAP</t>
  </si>
  <si>
    <t>GUARDIAN</t>
  </si>
  <si>
    <t>DESERT</t>
  </si>
  <si>
    <t>FN SCAR-L GITS</t>
  </si>
  <si>
    <t>HAZARD</t>
  </si>
  <si>
    <t>HK MP5</t>
  </si>
  <si>
    <t>MORASS</t>
  </si>
  <si>
    <t>Desert</t>
  </si>
  <si>
    <t>HK UMP45 GITS</t>
  </si>
  <si>
    <t>HK MP5 GITS</t>
  </si>
  <si>
    <t>SIG MPX GITS</t>
  </si>
  <si>
    <t>CZ Scorpion EVO 3 GITS</t>
  </si>
  <si>
    <t>BONESAW</t>
  </si>
  <si>
    <t>Advanced</t>
  </si>
  <si>
    <t>ADV</t>
  </si>
  <si>
    <t>KAC PDW</t>
  </si>
  <si>
    <t>K1A</t>
  </si>
  <si>
    <t>M870 MCS GITS</t>
  </si>
  <si>
    <t>M3</t>
  </si>
  <si>
    <t>BARBEDWIRE</t>
  </si>
  <si>
    <t>Barbedwire</t>
  </si>
  <si>
    <t>USAS-12</t>
  </si>
  <si>
    <t>USAS-12 GITS</t>
  </si>
  <si>
    <t>White Cobra</t>
  </si>
  <si>
    <t>WHITECOBRA</t>
  </si>
  <si>
    <t>AI L118A GITS</t>
  </si>
  <si>
    <t>Sakura</t>
  </si>
  <si>
    <t>B:</t>
  </si>
  <si>
    <t>A:</t>
  </si>
  <si>
    <t>S:</t>
  </si>
  <si>
    <t>L:</t>
  </si>
  <si>
    <t>GITS Weapons Case 1</t>
  </si>
  <si>
    <t>GITS Weapons Case 2</t>
  </si>
  <si>
    <t>Yuri (COLOR)</t>
  </si>
  <si>
    <t>Choi Ji Yoon (COLOR)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</si>
</sst>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9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sz val="11"/>
      <color theme="3" tint="-0.249977111117893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  <font>
      <sz val="11"/>
      <color theme="6" tint="-0.249977111117893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1515"/>
        <bgColor indexed="64"/>
      </patternFill>
    </fill>
    <fill>
      <patternFill patternType="solid">
        <fgColor rgb="FFFF4E3B"/>
        <bgColor indexed="64"/>
      </patternFill>
    </fill>
    <fill>
      <patternFill patternType="solid">
        <fgColor rgb="FFEC7DFF"/>
        <bgColor indexed="64"/>
      </patternFill>
    </fill>
    <fill>
      <patternFill patternType="solid">
        <fgColor rgb="FF9F7DFF"/>
        <bgColor indexed="64"/>
      </patternFill>
    </fill>
    <fill>
      <patternFill patternType="solid">
        <fgColor rgb="FF6574FF"/>
        <bgColor indexed="64"/>
      </patternFill>
    </fill>
    <fill>
      <patternFill patternType="solid">
        <fgColor rgb="FF61CD6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/>
    <xf numFmtId="0" fontId="0" fillId="8" borderId="2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4" borderId="0" xfId="0" applyNumberFormat="1" applyFont="1" applyFill="1" applyBorder="1" applyAlignment="1" applyProtection="1">
      <alignment horizontal="center" vertical="center"/>
    </xf>
    <xf numFmtId="0" fontId="0" fillId="7" borderId="0" xfId="0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horizontal="center" vertical="center"/>
    </xf>
    <xf numFmtId="0" fontId="0" fillId="6" borderId="0" xfId="0" applyNumberFormat="1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6" borderId="0" xfId="0" applyNumberFormat="1" applyFill="1" applyBorder="1" applyAlignment="1" applyProtection="1">
      <alignment horizontal="center" vertical="center"/>
    </xf>
    <xf numFmtId="0" fontId="0" fillId="4" borderId="0" xfId="0" applyNumberFormat="1" applyFill="1" applyBorder="1" applyAlignment="1" applyProtection="1">
      <alignment horizontal="center" vertical="center"/>
    </xf>
    <xf numFmtId="0" fontId="0" fillId="5" borderId="0" xfId="0" applyNumberFormat="1" applyFill="1" applyBorder="1" applyAlignment="1" applyProtection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quotePrefix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0" xfId="0" quotePrefix="1" applyFill="1" applyBorder="1" applyAlignment="1">
      <alignment horizontal="center" vertical="center"/>
    </xf>
    <xf numFmtId="0" fontId="0" fillId="6" borderId="0" xfId="0" quotePrefix="1" applyFill="1" applyBorder="1" applyAlignment="1">
      <alignment horizontal="center" vertical="center"/>
    </xf>
    <xf numFmtId="0" fontId="0" fillId="5" borderId="0" xfId="0" quotePrefix="1" applyFill="1" applyBorder="1" applyAlignment="1">
      <alignment horizontal="center" vertical="center"/>
    </xf>
    <xf numFmtId="9" fontId="0" fillId="4" borderId="5" xfId="0" applyNumberFormat="1" applyFill="1" applyBorder="1" applyAlignment="1">
      <alignment horizontal="center" vertical="center"/>
    </xf>
    <xf numFmtId="165" fontId="0" fillId="4" borderId="5" xfId="0" applyNumberFormat="1" applyFill="1" applyBorder="1" applyAlignment="1">
      <alignment horizontal="center" vertical="center"/>
    </xf>
    <xf numFmtId="10" fontId="0" fillId="5" borderId="5" xfId="0" applyNumberFormat="1" applyFill="1" applyBorder="1" applyAlignment="1">
      <alignment horizontal="center" vertical="center"/>
    </xf>
    <xf numFmtId="9" fontId="0" fillId="5" borderId="5" xfId="0" applyNumberFormat="1" applyFill="1" applyBorder="1" applyAlignment="1">
      <alignment horizontal="center" vertical="center"/>
    </xf>
    <xf numFmtId="165" fontId="0" fillId="5" borderId="5" xfId="0" applyNumberFormat="1" applyFill="1" applyBorder="1" applyAlignment="1">
      <alignment horizontal="center" vertical="center"/>
    </xf>
    <xf numFmtId="9" fontId="0" fillId="6" borderId="5" xfId="0" applyNumberFormat="1" applyFill="1" applyBorder="1" applyAlignment="1">
      <alignment horizontal="center" vertical="center"/>
    </xf>
    <xf numFmtId="9" fontId="0" fillId="7" borderId="5" xfId="0" applyNumberFormat="1" applyFill="1" applyBorder="1" applyAlignment="1">
      <alignment horizontal="center" vertical="center"/>
    </xf>
    <xf numFmtId="9" fontId="0" fillId="7" borderId="8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0" borderId="0" xfId="0" quotePrefix="1" applyFill="1" applyBorder="1" applyAlignment="1">
      <alignment horizontal="center" vertical="center"/>
    </xf>
    <xf numFmtId="0" fontId="0" fillId="11" borderId="0" xfId="0" quotePrefix="1" applyFill="1" applyBorder="1" applyAlignment="1">
      <alignment horizontal="center" vertical="center"/>
    </xf>
    <xf numFmtId="0" fontId="0" fillId="10" borderId="2" xfId="0" quotePrefix="1" applyFill="1" applyBorder="1" applyAlignment="1">
      <alignment horizontal="center" vertical="center"/>
    </xf>
    <xf numFmtId="0" fontId="0" fillId="11" borderId="7" xfId="0" quotePrefix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9" fontId="0" fillId="0" borderId="0" xfId="0" applyNumberFormat="1"/>
    <xf numFmtId="10" fontId="0" fillId="0" borderId="0" xfId="0" applyNumberFormat="1"/>
    <xf numFmtId="9" fontId="0" fillId="3" borderId="5" xfId="0" applyNumberFormat="1" applyFill="1" applyBorder="1" applyAlignment="1">
      <alignment horizontal="center" vertical="center"/>
    </xf>
    <xf numFmtId="9" fontId="1" fillId="2" borderId="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0" fontId="0" fillId="6" borderId="7" xfId="0" quotePrefix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" xfId="0" quotePrefix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7" xfId="0" quotePrefix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" xfId="0" quotePrefix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1" xfId="0" quotePrefix="1" applyFill="1" applyBorder="1" applyAlignment="1">
      <alignment horizontal="center" vertical="center"/>
    </xf>
    <xf numFmtId="0" fontId="0" fillId="5" borderId="4" xfId="0" quotePrefix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4" borderId="4" xfId="0" quotePrefix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quotePrefix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9" fontId="0" fillId="0" borderId="36" xfId="0" applyNumberForma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4" xfId="0" quotePrefix="1" applyFont="1" applyBorder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0" fontId="5" fillId="0" borderId="9" xfId="0" quotePrefix="1" applyFont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0" xfId="0" quotePrefix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0" fillId="9" borderId="36" xfId="0" quotePrefix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6" borderId="0" xfId="0" applyFill="1" applyBorder="1" applyAlignment="1">
      <alignment horizontal="right" vertical="center"/>
    </xf>
    <xf numFmtId="0" fontId="0" fillId="7" borderId="7" xfId="0" applyFill="1" applyBorder="1" applyAlignment="1">
      <alignment horizontal="right" vertical="center"/>
    </xf>
    <xf numFmtId="0" fontId="0" fillId="6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5" borderId="0" xfId="0" applyFill="1" applyBorder="1" applyAlignment="1">
      <alignment horizontal="right" vertical="center"/>
    </xf>
    <xf numFmtId="0" fontId="0" fillId="5" borderId="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C7DFF"/>
      <color rgb="FF9F7DFF"/>
      <color rgb="FF6574FF"/>
      <color rgb="FF61CD64"/>
      <color rgb="FFFF1515"/>
      <color rgb="FFFF4E3B"/>
      <color rgb="FF7030A0"/>
      <color rgb="FF47C54A"/>
      <color rgb="FF42C53B"/>
      <color rgb="FF38C52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png"/><Relationship Id="rId2" Type="http://schemas.openxmlformats.org/officeDocument/2006/relationships/image" Target="../media/image25.png"/><Relationship Id="rId1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384048</xdr:colOff>
      <xdr:row>4</xdr:row>
      <xdr:rowOff>3048</xdr:rowOff>
    </xdr:to>
    <xdr:pic>
      <xdr:nvPicPr>
        <xdr:cNvPr id="9" name="Рисунок 8" descr="random_box_speci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5150" y="28575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384048</xdr:colOff>
      <xdr:row>4</xdr:row>
      <xdr:rowOff>3048</xdr:rowOff>
    </xdr:to>
    <xdr:pic>
      <xdr:nvPicPr>
        <xdr:cNvPr id="10" name="Рисунок 9" descr="random_box_halloween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10350" y="28575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384048</xdr:colOff>
      <xdr:row>4</xdr:row>
      <xdr:rowOff>3048</xdr:rowOff>
    </xdr:to>
    <xdr:pic>
      <xdr:nvPicPr>
        <xdr:cNvPr id="11" name="Рисунок 10" descr="random_box_20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115550" y="28575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384048</xdr:colOff>
      <xdr:row>4</xdr:row>
      <xdr:rowOff>3048</xdr:rowOff>
    </xdr:to>
    <xdr:pic>
      <xdr:nvPicPr>
        <xdr:cNvPr id="13" name="Рисунок 12" descr="random_box_09_amethyst2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620750" y="28575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384048</xdr:colOff>
      <xdr:row>34</xdr:row>
      <xdr:rowOff>3048</xdr:rowOff>
    </xdr:to>
    <xdr:pic>
      <xdr:nvPicPr>
        <xdr:cNvPr id="24" name="Рисунок 23" descr="random_box_new_weapon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05150" y="200025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384048</xdr:colOff>
      <xdr:row>34</xdr:row>
      <xdr:rowOff>3048</xdr:rowOff>
    </xdr:to>
    <xdr:pic>
      <xdr:nvPicPr>
        <xdr:cNvPr id="25" name="Рисунок 24" descr="random_box_15_cobalt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10350" y="200025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384048</xdr:colOff>
      <xdr:row>34</xdr:row>
      <xdr:rowOff>3048</xdr:rowOff>
    </xdr:to>
    <xdr:pic>
      <xdr:nvPicPr>
        <xdr:cNvPr id="26" name="Рисунок 25" descr="random_box_21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115550" y="200025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384048</xdr:colOff>
      <xdr:row>34</xdr:row>
      <xdr:rowOff>3048</xdr:rowOff>
    </xdr:to>
    <xdr:pic>
      <xdr:nvPicPr>
        <xdr:cNvPr id="27" name="Рисунок 26" descr="random_box_18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620750" y="200025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384048</xdr:colOff>
      <xdr:row>65</xdr:row>
      <xdr:rowOff>3048</xdr:rowOff>
    </xdr:to>
    <xdr:pic>
      <xdr:nvPicPr>
        <xdr:cNvPr id="29" name="Рисунок 28" descr="random_box_16_gauss.pn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05150" y="371475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384048</xdr:colOff>
      <xdr:row>65</xdr:row>
      <xdr:rowOff>3048</xdr:rowOff>
    </xdr:to>
    <xdr:pic>
      <xdr:nvPicPr>
        <xdr:cNvPr id="30" name="Рисунок 29" descr="random_box_13_ice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610350" y="371475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384048</xdr:colOff>
      <xdr:row>65</xdr:row>
      <xdr:rowOff>3048</xdr:rowOff>
    </xdr:to>
    <xdr:pic>
      <xdr:nvPicPr>
        <xdr:cNvPr id="31" name="Рисунок 30" descr="random_box_19_ice2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0115550" y="371475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63</xdr:row>
      <xdr:rowOff>0</xdr:rowOff>
    </xdr:from>
    <xdr:to>
      <xdr:col>23</xdr:col>
      <xdr:colOff>384048</xdr:colOff>
      <xdr:row>65</xdr:row>
      <xdr:rowOff>3048</xdr:rowOff>
    </xdr:to>
    <xdr:pic>
      <xdr:nvPicPr>
        <xdr:cNvPr id="32" name="Рисунок 31" descr="random_box_04.pn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3620750" y="371475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384048</xdr:colOff>
      <xdr:row>96</xdr:row>
      <xdr:rowOff>3048</xdr:rowOff>
    </xdr:to>
    <xdr:pic>
      <xdr:nvPicPr>
        <xdr:cNvPr id="34" name="Рисунок 33" descr="random_box_03.pn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105150" y="542925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384048</xdr:colOff>
      <xdr:row>96</xdr:row>
      <xdr:rowOff>3048</xdr:rowOff>
    </xdr:to>
    <xdr:pic>
      <xdr:nvPicPr>
        <xdr:cNvPr id="35" name="Рисунок 34" descr="random_box_02.png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610350" y="542925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384048</xdr:colOff>
      <xdr:row>96</xdr:row>
      <xdr:rowOff>3048</xdr:rowOff>
    </xdr:to>
    <xdr:pic>
      <xdr:nvPicPr>
        <xdr:cNvPr id="36" name="Рисунок 35" descr="random_box_01.pn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0115550" y="5429250"/>
          <a:ext cx="384048" cy="384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384048</xdr:colOff>
      <xdr:row>4</xdr:row>
      <xdr:rowOff>3048</xdr:rowOff>
    </xdr:to>
    <xdr:pic>
      <xdr:nvPicPr>
        <xdr:cNvPr id="8" name="Рисунок 7" descr="random_box_17_xmas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9925" y="28575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384048</xdr:colOff>
      <xdr:row>4</xdr:row>
      <xdr:rowOff>3048</xdr:rowOff>
    </xdr:to>
    <xdr:pic>
      <xdr:nvPicPr>
        <xdr:cNvPr id="10" name="Рисунок 9" descr="random_box_17_xmas2016_sgrad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15600" y="28575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384048</xdr:colOff>
      <xdr:row>4</xdr:row>
      <xdr:rowOff>3048</xdr:rowOff>
    </xdr:to>
    <xdr:pic>
      <xdr:nvPicPr>
        <xdr:cNvPr id="11" name="Рисунок 10" descr="random_box_07_xm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905625" y="28575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384048</xdr:colOff>
      <xdr:row>4</xdr:row>
      <xdr:rowOff>3048</xdr:rowOff>
    </xdr:to>
    <xdr:pic>
      <xdr:nvPicPr>
        <xdr:cNvPr id="12" name="Рисунок 11" descr="random_box_18_pcbang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09925" y="238125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29</xdr:col>
      <xdr:colOff>384048</xdr:colOff>
      <xdr:row>4</xdr:row>
      <xdr:rowOff>3048</xdr:rowOff>
    </xdr:to>
    <xdr:pic>
      <xdr:nvPicPr>
        <xdr:cNvPr id="13" name="Рисунок 12" descr="random_box_12_event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905625" y="238125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35</xdr:col>
      <xdr:colOff>0</xdr:colOff>
      <xdr:row>2</xdr:row>
      <xdr:rowOff>0</xdr:rowOff>
    </xdr:from>
    <xdr:to>
      <xdr:col>35</xdr:col>
      <xdr:colOff>384048</xdr:colOff>
      <xdr:row>4</xdr:row>
      <xdr:rowOff>3048</xdr:rowOff>
    </xdr:to>
    <xdr:pic>
      <xdr:nvPicPr>
        <xdr:cNvPr id="9" name="Рисунок 8" descr="random_box_09_hide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916150" y="285750"/>
          <a:ext cx="384048" cy="384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11</xdr:row>
      <xdr:rowOff>0</xdr:rowOff>
    </xdr:from>
    <xdr:to>
      <xdr:col>5</xdr:col>
      <xdr:colOff>384048</xdr:colOff>
      <xdr:row>13</xdr:row>
      <xdr:rowOff>3048</xdr:rowOff>
    </xdr:to>
    <xdr:pic>
      <xdr:nvPicPr>
        <xdr:cNvPr id="3" name="Рисунок 2" descr="random_box_08_weeken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0" y="2095500"/>
          <a:ext cx="384048" cy="384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384048</xdr:colOff>
      <xdr:row>4</xdr:row>
      <xdr:rowOff>3048</xdr:rowOff>
    </xdr:to>
    <xdr:pic>
      <xdr:nvPicPr>
        <xdr:cNvPr id="2" name="Рисунок 1" descr="random_box_ak47flas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6150" y="28575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384048</xdr:colOff>
      <xdr:row>4</xdr:row>
      <xdr:rowOff>3048</xdr:rowOff>
    </xdr:to>
    <xdr:pic>
      <xdr:nvPicPr>
        <xdr:cNvPr id="3" name="Рисунок 2" descr="random_box_m4a1flash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15200" y="285750"/>
          <a:ext cx="384048" cy="3840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</xdr:row>
      <xdr:rowOff>0</xdr:rowOff>
    </xdr:from>
    <xdr:to>
      <xdr:col>13</xdr:col>
      <xdr:colOff>384048</xdr:colOff>
      <xdr:row>4</xdr:row>
      <xdr:rowOff>3048</xdr:rowOff>
    </xdr:to>
    <xdr:pic>
      <xdr:nvPicPr>
        <xdr:cNvPr id="2" name="Рисунок 1" descr="random_box_ak47flas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09925" y="28575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384048</xdr:colOff>
      <xdr:row>4</xdr:row>
      <xdr:rowOff>3048</xdr:rowOff>
    </xdr:to>
    <xdr:pic>
      <xdr:nvPicPr>
        <xdr:cNvPr id="3" name="Рисунок 2" descr="random_box_ak47flash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58475" y="38100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384048</xdr:colOff>
      <xdr:row>4</xdr:row>
      <xdr:rowOff>3048</xdr:rowOff>
    </xdr:to>
    <xdr:pic>
      <xdr:nvPicPr>
        <xdr:cNvPr id="6" name="Рисунок 5" descr="random_box_ak47flas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10850" y="381000"/>
          <a:ext cx="384048" cy="384048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384048</xdr:colOff>
      <xdr:row>4</xdr:row>
      <xdr:rowOff>3048</xdr:rowOff>
    </xdr:to>
    <xdr:pic>
      <xdr:nvPicPr>
        <xdr:cNvPr id="7" name="Рисунок 6" descr="random_box_ak47flash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544675" y="381000"/>
          <a:ext cx="384048" cy="384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3"/>
  <sheetViews>
    <sheetView workbookViewId="0">
      <selection activeCell="B133" sqref="B133"/>
    </sheetView>
  </sheetViews>
  <sheetFormatPr defaultRowHeight="15"/>
  <cols>
    <col min="1" max="1" width="1.42578125" style="3" customWidth="1"/>
    <col min="2" max="2" width="20" style="3" customWidth="1"/>
    <col min="3" max="3" width="5.28515625" style="3" customWidth="1"/>
    <col min="4" max="4" width="14.85546875" style="3" customWidth="1"/>
    <col min="5" max="5" width="6.5703125" style="3" customWidth="1"/>
    <col min="6" max="6" width="6" style="3" customWidth="1"/>
    <col min="7" max="7" width="1.42578125" style="3" customWidth="1"/>
    <col min="8" max="8" width="20" style="3" customWidth="1"/>
    <col min="9" max="9" width="5.28515625" style="3" customWidth="1"/>
    <col min="10" max="10" width="16.140625" style="3" customWidth="1"/>
    <col min="11" max="11" width="6.5703125" style="3" customWidth="1"/>
    <col min="12" max="12" width="6" style="3" customWidth="1"/>
    <col min="13" max="13" width="1.42578125" style="3" customWidth="1"/>
    <col min="14" max="14" width="20" style="3" customWidth="1"/>
    <col min="15" max="15" width="5.28515625" style="3" customWidth="1"/>
    <col min="16" max="16" width="14.85546875" style="3" customWidth="1"/>
    <col min="17" max="17" width="6.5703125" style="3" customWidth="1"/>
    <col min="18" max="18" width="6" style="3" customWidth="1"/>
    <col min="19" max="19" width="1.42578125" style="3" customWidth="1"/>
    <col min="20" max="20" width="20" style="3" customWidth="1"/>
    <col min="21" max="21" width="5.28515625" style="3" customWidth="1"/>
    <col min="22" max="22" width="14.85546875" style="3" customWidth="1"/>
    <col min="23" max="23" width="6.5703125" style="3" customWidth="1"/>
    <col min="24" max="24" width="6" style="3" customWidth="1"/>
    <col min="25" max="25" width="1.42578125" style="3" customWidth="1"/>
    <col min="26" max="16384" width="9.140625" style="3"/>
  </cols>
  <sheetData>
    <row r="1" spans="2:24" ht="7.5" customHeight="1"/>
    <row r="2" spans="2:24">
      <c r="B2" s="8" t="s">
        <v>30</v>
      </c>
      <c r="C2" s="276" t="s">
        <v>240</v>
      </c>
      <c r="D2" s="276"/>
      <c r="E2" s="276"/>
      <c r="F2" s="9" t="s">
        <v>239</v>
      </c>
      <c r="H2" s="8" t="s">
        <v>30</v>
      </c>
      <c r="I2" s="276" t="s">
        <v>240</v>
      </c>
      <c r="J2" s="276"/>
      <c r="K2" s="276"/>
      <c r="L2" s="9" t="s">
        <v>239</v>
      </c>
      <c r="N2" s="8" t="s">
        <v>30</v>
      </c>
      <c r="O2" s="276" t="s">
        <v>240</v>
      </c>
      <c r="P2" s="276"/>
      <c r="Q2" s="276"/>
      <c r="R2" s="9" t="s">
        <v>239</v>
      </c>
      <c r="T2" s="8" t="s">
        <v>30</v>
      </c>
      <c r="U2" s="276" t="s">
        <v>240</v>
      </c>
      <c r="V2" s="276"/>
      <c r="W2" s="276"/>
      <c r="X2" s="9" t="s">
        <v>239</v>
      </c>
    </row>
    <row r="3" spans="2:24">
      <c r="B3" s="277">
        <v>50034</v>
      </c>
      <c r="C3" s="271" t="s">
        <v>241</v>
      </c>
      <c r="D3" s="271"/>
      <c r="E3" s="271"/>
      <c r="F3" s="274"/>
      <c r="H3" s="277">
        <v>50038</v>
      </c>
      <c r="I3" s="271" t="s">
        <v>242</v>
      </c>
      <c r="J3" s="271"/>
      <c r="K3" s="271"/>
      <c r="L3" s="274"/>
      <c r="N3" s="277">
        <v>50039</v>
      </c>
      <c r="O3" s="271" t="s">
        <v>243</v>
      </c>
      <c r="P3" s="271"/>
      <c r="Q3" s="271"/>
      <c r="R3" s="274"/>
      <c r="T3" s="277">
        <v>50018</v>
      </c>
      <c r="U3" s="271" t="s">
        <v>245</v>
      </c>
      <c r="V3" s="271"/>
      <c r="W3" s="271"/>
      <c r="X3" s="274"/>
    </row>
    <row r="4" spans="2:24">
      <c r="B4" s="277"/>
      <c r="C4" s="272" t="s">
        <v>335</v>
      </c>
      <c r="D4" s="272"/>
      <c r="E4" s="94">
        <f>(COUNT(E6)*$T$97+COUNT(E7)*$T$98+COUNT(E8:E18)*$T$99+COUNT(E19:E21)*$T$100+COUNT(E22:E24)*$T$101+COUNT(E25:E27)*$T$102)/3.2 + 775</f>
        <v>7605.3571428571431</v>
      </c>
      <c r="F4" s="274"/>
      <c r="H4" s="277"/>
      <c r="I4" s="272" t="s">
        <v>335</v>
      </c>
      <c r="J4" s="272"/>
      <c r="K4" s="94">
        <f>(COUNT(K6:K7)*$T$98+COUNT(K8:K18)*$T$99+COUNT(K19:K20)*$T$100+COUNT(K21:K24)*$T$101+COUNT(K25:K27)*$T$102)/3.2 + 650</f>
        <v>6647.0238095238101</v>
      </c>
      <c r="L4" s="274"/>
      <c r="N4" s="277"/>
      <c r="O4" s="272" t="s">
        <v>335</v>
      </c>
      <c r="P4" s="272"/>
      <c r="Q4" s="94">
        <f>(COUNT(Q6:Q7)*$T$98+COUNT(Q8:Q18)*$T$99+COUNT(Q19:Q20)*$T$100+COUNT(Q21:Q24)*$T$101+COUNT(Q25:Q27)*$T$102)/3.2 + 570</f>
        <v>6567.0238095238101</v>
      </c>
      <c r="R4" s="274"/>
      <c r="T4" s="277"/>
      <c r="U4" s="272" t="s">
        <v>335</v>
      </c>
      <c r="V4" s="272"/>
      <c r="W4" s="94">
        <f>(COUNT(W6)*$T$97+COUNT(W7:W18)*$T$99+COUNT(W19:W21)*$T$100+COUNT(W22:W24)*$T$101+COUNT(W25:W28)*$T$102)/3.2 + 500</f>
        <v>7107.142857142856</v>
      </c>
      <c r="X4" s="274"/>
    </row>
    <row r="5" spans="2:24">
      <c r="B5" s="46" t="s">
        <v>9</v>
      </c>
      <c r="C5" s="47" t="s">
        <v>0</v>
      </c>
      <c r="D5" s="47" t="s">
        <v>3</v>
      </c>
      <c r="E5" s="47" t="s">
        <v>30</v>
      </c>
      <c r="F5" s="48" t="s">
        <v>244</v>
      </c>
      <c r="H5" s="46" t="s">
        <v>9</v>
      </c>
      <c r="I5" s="47" t="s">
        <v>0</v>
      </c>
      <c r="J5" s="47" t="s">
        <v>3</v>
      </c>
      <c r="K5" s="47" t="s">
        <v>30</v>
      </c>
      <c r="L5" s="48" t="s">
        <v>244</v>
      </c>
      <c r="N5" s="46" t="s">
        <v>9</v>
      </c>
      <c r="O5" s="47" t="s">
        <v>0</v>
      </c>
      <c r="P5" s="47" t="s">
        <v>3</v>
      </c>
      <c r="Q5" s="47" t="s">
        <v>30</v>
      </c>
      <c r="R5" s="48" t="s">
        <v>244</v>
      </c>
      <c r="T5" s="46" t="s">
        <v>9</v>
      </c>
      <c r="U5" s="47" t="s">
        <v>0</v>
      </c>
      <c r="V5" s="47" t="s">
        <v>3</v>
      </c>
      <c r="W5" s="47" t="s">
        <v>30</v>
      </c>
      <c r="X5" s="48" t="s">
        <v>244</v>
      </c>
    </row>
    <row r="6" spans="2:24">
      <c r="B6" s="41" t="str">
        <f>'Weapons-Equipment'!V72</f>
        <v>M99 Railgun</v>
      </c>
      <c r="C6" s="42" t="str">
        <f>'Weapons-Equipment'!W72</f>
        <v>SS+</v>
      </c>
      <c r="D6" s="42" t="str">
        <f>'Weapons-Equipment'!X72</f>
        <v>Plus</v>
      </c>
      <c r="E6" s="42">
        <f>'Weapons-Equipment'!Y72</f>
        <v>163</v>
      </c>
      <c r="F6" s="43">
        <v>2</v>
      </c>
      <c r="H6" s="10" t="str">
        <f>'Weapons-Equipment'!Q47</f>
        <v>AKM</v>
      </c>
      <c r="I6" s="11" t="str">
        <f>'Weapons-Equipment'!R47</f>
        <v>SS</v>
      </c>
      <c r="J6" s="11" t="str">
        <f>'Weapons-Equipment'!S47</f>
        <v>Phoenix</v>
      </c>
      <c r="K6" s="11">
        <f>'Weapons-Equipment'!T47</f>
        <v>157</v>
      </c>
      <c r="L6" s="12">
        <v>2.5</v>
      </c>
      <c r="N6" s="10" t="str">
        <f>'Weapons-Equipment'!AF57</f>
        <v>Tomahawk</v>
      </c>
      <c r="O6" s="11" t="str">
        <f>'Weapons-Equipment'!AG57</f>
        <v>SS</v>
      </c>
      <c r="P6" s="11" t="str">
        <f>'Weapons-Equipment'!AH57</f>
        <v>Fire</v>
      </c>
      <c r="Q6" s="11">
        <f>'Weapons-Equipment'!AI57</f>
        <v>5353</v>
      </c>
      <c r="R6" s="12">
        <v>2.5</v>
      </c>
      <c r="T6" s="41" t="str">
        <f>'Weapons-Equipment'!L18</f>
        <v>Steyr TMP</v>
      </c>
      <c r="U6" s="42" t="str">
        <f>'Weapons-Equipment'!M18</f>
        <v>SS+</v>
      </c>
      <c r="V6" s="42" t="str">
        <f>'Weapons-Equipment'!N18</f>
        <v>Melt Plus</v>
      </c>
      <c r="W6" s="42">
        <f>'Weapons-Equipment'!O18</f>
        <v>162</v>
      </c>
      <c r="X6" s="43">
        <v>2</v>
      </c>
    </row>
    <row r="7" spans="2:24">
      <c r="B7" s="10" t="str">
        <f>'Weapons-Equipment'!AF58</f>
        <v>Tomahawk</v>
      </c>
      <c r="C7" s="11" t="str">
        <f>'Weapons-Equipment'!AG58</f>
        <v>SS</v>
      </c>
      <c r="D7" s="11" t="str">
        <f>'Weapons-Equipment'!AH58</f>
        <v>Black</v>
      </c>
      <c r="E7" s="11">
        <f>'Weapons-Equipment'!AI58</f>
        <v>5354</v>
      </c>
      <c r="F7" s="12">
        <v>5</v>
      </c>
      <c r="H7" s="10" t="str">
        <f>'Weapons-Equipment'!G14</f>
        <v>Benelli M3</v>
      </c>
      <c r="I7" s="11" t="str">
        <f>'Weapons-Equipment'!H14</f>
        <v>SS</v>
      </c>
      <c r="J7" s="11" t="str">
        <f>'Weapons-Equipment'!I14</f>
        <v>Dragon Prototype</v>
      </c>
      <c r="K7" s="11">
        <f>'Weapons-Equipment'!J14</f>
        <v>5282</v>
      </c>
      <c r="L7" s="12">
        <v>2.5</v>
      </c>
      <c r="N7" s="10" t="str">
        <f>'Weapons-Equipment'!V36</f>
        <v>AI AWM</v>
      </c>
      <c r="O7" s="11" t="str">
        <f>'Weapons-Equipment'!W36</f>
        <v>SS</v>
      </c>
      <c r="P7" s="11" t="str">
        <f>'Weapons-Equipment'!X36</f>
        <v>Gauss</v>
      </c>
      <c r="Q7" s="11">
        <f>'Weapons-Equipment'!Y36</f>
        <v>127</v>
      </c>
      <c r="R7" s="12">
        <v>2.5</v>
      </c>
      <c r="T7" s="13" t="str">
        <f>'Weapons-Equipment'!B49</f>
        <v>Dual Berreta 92</v>
      </c>
      <c r="U7" s="14" t="str">
        <f>'Weapons-Equipment'!C49</f>
        <v>S</v>
      </c>
      <c r="V7" s="14" t="str">
        <f>'Weapons-Equipment'!D49</f>
        <v>Amethyst</v>
      </c>
      <c r="W7" s="14">
        <f>'Weapons-Equipment'!E49</f>
        <v>5215</v>
      </c>
      <c r="X7" s="15">
        <v>0.84</v>
      </c>
    </row>
    <row r="8" spans="2:24">
      <c r="B8" s="16" t="str">
        <f>'Weapons-Equipment'!B81</f>
        <v>Arsenal AF2011-A1</v>
      </c>
      <c r="C8" s="17" t="str">
        <f>'Weapons-Equipment'!C81</f>
        <v>S</v>
      </c>
      <c r="D8" s="17" t="str">
        <f>'Weapons-Equipment'!D81</f>
        <v>Ruby</v>
      </c>
      <c r="E8" s="17">
        <f>'Weapons-Equipment'!E81</f>
        <v>5262</v>
      </c>
      <c r="F8" s="34">
        <v>0.91</v>
      </c>
      <c r="H8" s="13" t="str">
        <f>'Weapons-Equipment'!B66</f>
        <v>HK MK.23 OHWS</v>
      </c>
      <c r="I8" s="14" t="str">
        <f>'Weapons-Equipment'!C66</f>
        <v>S</v>
      </c>
      <c r="J8" s="14" t="str">
        <f>'Weapons-Equipment'!D66</f>
        <v>Black Mamba</v>
      </c>
      <c r="K8" s="14">
        <f>'Weapons-Equipment'!E66</f>
        <v>5337</v>
      </c>
      <c r="L8" s="34">
        <v>0.91</v>
      </c>
      <c r="N8" s="13" t="str">
        <f>'Weapons-Equipment'!B63</f>
        <v>Daewoo K5</v>
      </c>
      <c r="O8" s="14" t="str">
        <f>'Weapons-Equipment'!C63</f>
        <v>S</v>
      </c>
      <c r="P8" s="14" t="str">
        <f>'Weapons-Equipment'!D63</f>
        <v>Opal</v>
      </c>
      <c r="Q8" s="14">
        <f>'Weapons-Equipment'!E63</f>
        <v>5257</v>
      </c>
      <c r="R8" s="34">
        <v>0.91</v>
      </c>
      <c r="T8" s="13" t="str">
        <f>'Weapons-Equipment'!G21</f>
        <v>Benelli M1014</v>
      </c>
      <c r="U8" s="14" t="str">
        <f>'Weapons-Equipment'!H21</f>
        <v>S</v>
      </c>
      <c r="V8" s="14" t="str">
        <f>'Weapons-Equipment'!I21</f>
        <v>Silver</v>
      </c>
      <c r="W8" s="14">
        <f>'Weapons-Equipment'!J21</f>
        <v>5164</v>
      </c>
      <c r="X8" s="15">
        <v>0.84</v>
      </c>
    </row>
    <row r="9" spans="2:24">
      <c r="B9" s="16" t="str">
        <f>'Weapons-Equipment'!G31</f>
        <v>Armsel Striker-12</v>
      </c>
      <c r="C9" s="17" t="str">
        <f>'Weapons-Equipment'!H31</f>
        <v>S</v>
      </c>
      <c r="D9" s="17" t="str">
        <f>'Weapons-Equipment'!I31</f>
        <v>Bamboo</v>
      </c>
      <c r="E9" s="17">
        <f>'Weapons-Equipment'!J31</f>
        <v>5306</v>
      </c>
      <c r="F9" s="34">
        <v>0.91</v>
      </c>
      <c r="H9" s="13" t="str">
        <f>'Weapons-Equipment'!G53</f>
        <v>Daewoo USAS-12</v>
      </c>
      <c r="I9" s="14" t="str">
        <f>'Weapons-Equipment'!H53</f>
        <v>S</v>
      </c>
      <c r="J9" s="14" t="str">
        <f>'Weapons-Equipment'!I53</f>
        <v>Amethyst</v>
      </c>
      <c r="K9" s="14">
        <f>'Weapons-Equipment'!J53</f>
        <v>5286</v>
      </c>
      <c r="L9" s="34">
        <v>0.91</v>
      </c>
      <c r="N9" s="13" t="str">
        <f>'Weapons-Equipment'!G39</f>
        <v>Double Defence</v>
      </c>
      <c r="O9" s="14" t="str">
        <f>'Weapons-Equipment'!H39</f>
        <v>S</v>
      </c>
      <c r="P9" s="14" t="str">
        <f>'Weapons-Equipment'!I39</f>
        <v>Ruby</v>
      </c>
      <c r="Q9" s="14">
        <f>'Weapons-Equipment'!J39</f>
        <v>5265</v>
      </c>
      <c r="R9" s="34">
        <v>0.91</v>
      </c>
      <c r="T9" s="13" t="str">
        <f>'Weapons-Equipment'!L83</f>
        <v>HK416C</v>
      </c>
      <c r="U9" s="14" t="str">
        <f>'Weapons-Equipment'!M83</f>
        <v>S</v>
      </c>
      <c r="V9" s="14" t="str">
        <f>'Weapons-Equipment'!N83</f>
        <v>Pink Miu</v>
      </c>
      <c r="W9" s="14">
        <f>'Weapons-Equipment'!O83</f>
        <v>5310</v>
      </c>
      <c r="X9" s="15">
        <v>0.84</v>
      </c>
    </row>
    <row r="10" spans="2:24">
      <c r="B10" s="13" t="str">
        <f>'Weapons-Equipment'!L64</f>
        <v>KRISS Vector</v>
      </c>
      <c r="C10" s="14" t="str">
        <f>'Weapons-Equipment'!M64</f>
        <v>S</v>
      </c>
      <c r="D10" s="14" t="str">
        <f>'Weapons-Equipment'!N64</f>
        <v>Honor</v>
      </c>
      <c r="E10" s="14">
        <f>'Weapons-Equipment'!O64</f>
        <v>5312</v>
      </c>
      <c r="F10" s="34">
        <v>0.91</v>
      </c>
      <c r="H10" s="13" t="str">
        <f>'Weapons-Equipment'!L89</f>
        <v>M1A1 Thompson</v>
      </c>
      <c r="I10" s="14" t="str">
        <f>'Weapons-Equipment'!M89</f>
        <v>S</v>
      </c>
      <c r="J10" s="14" t="str">
        <f>'Weapons-Equipment'!N89</f>
        <v>Opal</v>
      </c>
      <c r="K10" s="14">
        <f>'Weapons-Equipment'!O89</f>
        <v>5351</v>
      </c>
      <c r="L10" s="34">
        <v>0.91</v>
      </c>
      <c r="N10" s="13" t="str">
        <f>'Weapons-Equipment'!L75</f>
        <v>AR-57 PDW</v>
      </c>
      <c r="O10" s="14" t="str">
        <f>'Weapons-Equipment'!M75</f>
        <v>S</v>
      </c>
      <c r="P10" s="14" t="str">
        <f>'Weapons-Equipment'!N75</f>
        <v>Chrome</v>
      </c>
      <c r="Q10" s="14">
        <f>'Weapons-Equipment'!O75</f>
        <v>5143</v>
      </c>
      <c r="R10" s="34">
        <v>0.91</v>
      </c>
      <c r="T10" s="13" t="str">
        <f>'Weapons-Equipment'!L63</f>
        <v>KRISS Vector</v>
      </c>
      <c r="U10" s="14" t="str">
        <f>'Weapons-Equipment'!M63</f>
        <v>S</v>
      </c>
      <c r="V10" s="14" t="str">
        <f>'Weapons-Equipment'!N63</f>
        <v>Amethyst</v>
      </c>
      <c r="W10" s="14">
        <f>'Weapons-Equipment'!O63</f>
        <v>5287</v>
      </c>
      <c r="X10" s="15">
        <v>0.84</v>
      </c>
    </row>
    <row r="11" spans="2:24">
      <c r="B11" s="13" t="str">
        <f>'Weapons-Equipment'!V54</f>
        <v>IMI Galil Sniper</v>
      </c>
      <c r="C11" s="14" t="str">
        <f>'Weapons-Equipment'!W54</f>
        <v>S</v>
      </c>
      <c r="D11" s="14" t="str">
        <f>'Weapons-Equipment'!X54</f>
        <v>Tesla</v>
      </c>
      <c r="E11" s="14">
        <f>'Weapons-Equipment'!Y54</f>
        <v>5299</v>
      </c>
      <c r="F11" s="34">
        <v>0.91</v>
      </c>
      <c r="H11" s="13" t="str">
        <f>'Weapons-Equipment'!V31</f>
        <v>AI AWM</v>
      </c>
      <c r="I11" s="14" t="str">
        <f>'Weapons-Equipment'!W31</f>
        <v>S</v>
      </c>
      <c r="J11" s="14" t="str">
        <f>'Weapons-Equipment'!X31</f>
        <v>Nebula</v>
      </c>
      <c r="K11" s="14">
        <f>'Weapons-Equipment'!Y31</f>
        <v>5220</v>
      </c>
      <c r="L11" s="34">
        <v>0.91</v>
      </c>
      <c r="N11" s="13" t="str">
        <f>'Weapons-Equipment'!V34</f>
        <v>AI AWM</v>
      </c>
      <c r="O11" s="14" t="str">
        <f>'Weapons-Equipment'!W34</f>
        <v>S</v>
      </c>
      <c r="P11" s="14" t="str">
        <f>'Weapons-Equipment'!X34</f>
        <v>Taiwan Gold</v>
      </c>
      <c r="Q11" s="14">
        <f>'Weapons-Equipment'!Y34</f>
        <v>5171</v>
      </c>
      <c r="R11" s="34">
        <v>0.91</v>
      </c>
      <c r="T11" s="13" t="str">
        <f>'Weapons-Equipment'!V33</f>
        <v>AI AWM</v>
      </c>
      <c r="U11" s="14" t="str">
        <f>'Weapons-Equipment'!W33</f>
        <v>S</v>
      </c>
      <c r="V11" s="14" t="str">
        <f>'Weapons-Equipment'!X33</f>
        <v>Panda Gold</v>
      </c>
      <c r="W11" s="14">
        <f>'Weapons-Equipment'!Y33</f>
        <v>5213</v>
      </c>
      <c r="X11" s="15">
        <v>0.83</v>
      </c>
    </row>
    <row r="12" spans="2:24">
      <c r="B12" s="13" t="str">
        <f>'Weapons-Equipment'!AA37</f>
        <v>Daewoo K12</v>
      </c>
      <c r="C12" s="14" t="str">
        <f>'Weapons-Equipment'!AB37</f>
        <v>S</v>
      </c>
      <c r="D12" s="14" t="str">
        <f>'Weapons-Equipment'!AC37</f>
        <v>Opal</v>
      </c>
      <c r="E12" s="14">
        <f>'Weapons-Equipment'!AD37</f>
        <v>5260</v>
      </c>
      <c r="F12" s="34">
        <v>0.91</v>
      </c>
      <c r="H12" s="13" t="str">
        <f>'Weapons-Equipment'!AA19</f>
        <v>M60E4</v>
      </c>
      <c r="I12" s="14" t="str">
        <f>'Weapons-Equipment'!AB19</f>
        <v>S</v>
      </c>
      <c r="J12" s="14" t="str">
        <f>'Weapons-Equipment'!AC19</f>
        <v>Silver</v>
      </c>
      <c r="K12" s="14">
        <f>'Weapons-Equipment'!AD19</f>
        <v>5163</v>
      </c>
      <c r="L12" s="34">
        <v>0.91</v>
      </c>
      <c r="N12" s="13" t="str">
        <f>'Weapons-Equipment'!AA33</f>
        <v>Rheinmetall MG3 AA</v>
      </c>
      <c r="O12" s="14" t="str">
        <f>'Weapons-Equipment'!AB33</f>
        <v>S</v>
      </c>
      <c r="P12" s="14" t="str">
        <f>'Weapons-Equipment'!AC33</f>
        <v>Xmas</v>
      </c>
      <c r="Q12" s="14">
        <f>'Weapons-Equipment'!AD33</f>
        <v>5273</v>
      </c>
      <c r="R12" s="34">
        <v>0.91</v>
      </c>
      <c r="T12" s="13" t="str">
        <f>'Weapons-Equipment'!AA31</f>
        <v>Rheinmetall MG3 AA</v>
      </c>
      <c r="U12" s="14" t="str">
        <f>'Weapons-Equipment'!AB31</f>
        <v>S</v>
      </c>
      <c r="V12" s="14" t="str">
        <f>'Weapons-Equipment'!AC31</f>
        <v>Neon</v>
      </c>
      <c r="W12" s="14">
        <f>'Weapons-Equipment'!AD31</f>
        <v>5332</v>
      </c>
      <c r="X12" s="15">
        <v>0.83</v>
      </c>
    </row>
    <row r="13" spans="2:24">
      <c r="B13" s="13" t="str">
        <f>'Weapons-Equipment'!AF12</f>
        <v>Lollipop</v>
      </c>
      <c r="C13" s="14" t="str">
        <f>'Weapons-Equipment'!AG12</f>
        <v>S</v>
      </c>
      <c r="D13" s="14" t="str">
        <f>'Weapons-Equipment'!AH12</f>
        <v>Default</v>
      </c>
      <c r="E13" s="14">
        <f>'Weapons-Equipment'!AI12</f>
        <v>5290</v>
      </c>
      <c r="F13" s="34">
        <v>0.91</v>
      </c>
      <c r="H13" s="13" t="str">
        <f>'Weapons-Equipment'!AF14</f>
        <v>Pickaxe</v>
      </c>
      <c r="I13" s="14" t="str">
        <f>'Weapons-Equipment'!AG14</f>
        <v>S</v>
      </c>
      <c r="J13" s="14" t="str">
        <f>'Weapons-Equipment'!AH14</f>
        <v>Ice</v>
      </c>
      <c r="K13" s="14">
        <f>'Weapons-Equipment'!AI14</f>
        <v>5304</v>
      </c>
      <c r="L13" s="34">
        <v>0.91</v>
      </c>
      <c r="N13" s="13" t="str">
        <f>'Weapons-Equipment'!AF43</f>
        <v>Toy Hammer</v>
      </c>
      <c r="O13" s="14" t="str">
        <f>'Weapons-Equipment'!AG43</f>
        <v>S</v>
      </c>
      <c r="P13" s="14" t="str">
        <f>'Weapons-Equipment'!AH43</f>
        <v>Gold</v>
      </c>
      <c r="Q13" s="14">
        <f>'Weapons-Equipment'!AI43</f>
        <v>5253</v>
      </c>
      <c r="R13" s="34">
        <v>0.91</v>
      </c>
      <c r="T13" s="13" t="str">
        <f>'Weapons-Equipment'!AF54</f>
        <v>Kukri</v>
      </c>
      <c r="U13" s="14" t="str">
        <f>'Weapons-Equipment'!AG54</f>
        <v>S</v>
      </c>
      <c r="V13" s="14" t="str">
        <f>'Weapons-Equipment'!AH54</f>
        <v>Amethyst</v>
      </c>
      <c r="W13" s="14">
        <f>'Weapons-Equipment'!AI54</f>
        <v>5330</v>
      </c>
      <c r="X13" s="15">
        <v>0.83</v>
      </c>
    </row>
    <row r="14" spans="2:24">
      <c r="B14" s="13" t="str">
        <f>'Weapons-Equipment'!AK20</f>
        <v>He Grenade</v>
      </c>
      <c r="C14" s="14" t="str">
        <f>'Weapons-Equipment'!AL20</f>
        <v>S</v>
      </c>
      <c r="D14" s="14" t="str">
        <f>'Weapons-Equipment'!AM20</f>
        <v>White Day</v>
      </c>
      <c r="E14" s="14">
        <f>'Weapons-Equipment'!AN20</f>
        <v>5168</v>
      </c>
      <c r="F14" s="34">
        <v>0.91</v>
      </c>
      <c r="H14" s="13" t="str">
        <f>'Weapons-Equipment'!AK21</f>
        <v>He Grenade</v>
      </c>
      <c r="I14" s="14" t="str">
        <f>'Weapons-Equipment'!AL21</f>
        <v>S</v>
      </c>
      <c r="J14" s="14" t="str">
        <f>'Weapons-Equipment'!AM21</f>
        <v>Valentine</v>
      </c>
      <c r="K14" s="14">
        <f>'Weapons-Equipment'!AN21</f>
        <v>5167</v>
      </c>
      <c r="L14" s="34">
        <v>0.91</v>
      </c>
      <c r="N14" s="13" t="str">
        <f>'Weapons-Equipment'!AK22</f>
        <v>He Grenade</v>
      </c>
      <c r="O14" s="14" t="str">
        <f>'Weapons-Equipment'!AL22</f>
        <v>S</v>
      </c>
      <c r="P14" s="14" t="str">
        <f>'Weapons-Equipment'!AM22</f>
        <v>Eagle</v>
      </c>
      <c r="Q14" s="14">
        <f>'Weapons-Equipment'!AN22</f>
        <v>90</v>
      </c>
      <c r="R14" s="34">
        <v>0.91</v>
      </c>
      <c r="T14" s="13" t="str">
        <f>'Weapons-Equipment'!Q12</f>
        <v>FAMAS F1</v>
      </c>
      <c r="U14" s="14" t="str">
        <f>'Weapons-Equipment'!R12</f>
        <v>S</v>
      </c>
      <c r="V14" s="14" t="str">
        <f>'Weapons-Equipment'!S12</f>
        <v>Gold</v>
      </c>
      <c r="W14" s="14">
        <f>'Weapons-Equipment'!T12</f>
        <v>5141</v>
      </c>
      <c r="X14" s="15">
        <v>0.83</v>
      </c>
    </row>
    <row r="15" spans="2:24">
      <c r="B15" s="13" t="str">
        <f>'Weapons-Equipment'!Q25</f>
        <v>AK-47</v>
      </c>
      <c r="C15" s="14" t="str">
        <f>'Weapons-Equipment'!R25</f>
        <v>S</v>
      </c>
      <c r="D15" s="14" t="str">
        <f>'Weapons-Equipment'!S25</f>
        <v>Taiwan CBT</v>
      </c>
      <c r="E15" s="14">
        <f>'Weapons-Equipment'!T25</f>
        <v>5996</v>
      </c>
      <c r="F15" s="34">
        <v>0.91</v>
      </c>
      <c r="H15" s="13" t="str">
        <f>'Weapons-Equipment'!Q40</f>
        <v>AKM</v>
      </c>
      <c r="I15" s="14" t="str">
        <f>'Weapons-Equipment'!R40</f>
        <v>S</v>
      </c>
      <c r="J15" s="14" t="str">
        <f>'Weapons-Equipment'!S40</f>
        <v>Gamania</v>
      </c>
      <c r="K15" s="14">
        <f>'Weapons-Equipment'!T40</f>
        <v>5359</v>
      </c>
      <c r="L15" s="34">
        <v>0.91</v>
      </c>
      <c r="N15" s="13" t="str">
        <f>'Weapons-Equipment'!Q26</f>
        <v>AK-47</v>
      </c>
      <c r="O15" s="14" t="str">
        <f>'Weapons-Equipment'!R26</f>
        <v>S</v>
      </c>
      <c r="P15" s="14" t="str">
        <f>'Weapons-Equipment'!S26</f>
        <v>Black</v>
      </c>
      <c r="Q15" s="14">
        <f>'Weapons-Equipment'!T26</f>
        <v>5993</v>
      </c>
      <c r="R15" s="34">
        <v>0.91</v>
      </c>
      <c r="T15" s="13" t="str">
        <f>'Weapons-Equipment'!Q109</f>
        <v>Bushmaster ACR</v>
      </c>
      <c r="U15" s="14" t="str">
        <f>'Weapons-Equipment'!R109</f>
        <v>S</v>
      </c>
      <c r="V15" s="14" t="str">
        <f>'Weapons-Equipment'!S109</f>
        <v>Black Mamba</v>
      </c>
      <c r="W15" s="14">
        <f>'Weapons-Equipment'!T109</f>
        <v>5336</v>
      </c>
      <c r="X15" s="15">
        <v>0.83</v>
      </c>
    </row>
    <row r="16" spans="2:24">
      <c r="B16" s="13" t="str">
        <f>'Weapons-Equipment'!Q86</f>
        <v>KMP AEK-973</v>
      </c>
      <c r="C16" s="14" t="str">
        <f>'Weapons-Equipment'!R86</f>
        <v>S</v>
      </c>
      <c r="D16" s="14" t="str">
        <f>'Weapons-Equipment'!S86</f>
        <v>Black Mamba</v>
      </c>
      <c r="E16" s="14">
        <f>'Weapons-Equipment'!T86</f>
        <v>5333</v>
      </c>
      <c r="F16" s="34">
        <v>0.91</v>
      </c>
      <c r="H16" s="13" t="str">
        <f>'Weapons-Equipment'!Q104</f>
        <v>Izhmash AK-12</v>
      </c>
      <c r="I16" s="14" t="str">
        <f>'Weapons-Equipment'!R104</f>
        <v>S</v>
      </c>
      <c r="J16" s="14" t="str">
        <f>'Weapons-Equipment'!S104</f>
        <v>Amethyst</v>
      </c>
      <c r="K16" s="14">
        <f>'Weapons-Equipment'!T104</f>
        <v>5151</v>
      </c>
      <c r="L16" s="34">
        <v>0.91</v>
      </c>
      <c r="N16" s="13" t="str">
        <f>'Weapons-Equipment'!Q94</f>
        <v>FN SCAR-L</v>
      </c>
      <c r="O16" s="14" t="str">
        <f>'Weapons-Equipment'!R94</f>
        <v>S</v>
      </c>
      <c r="P16" s="14" t="str">
        <f>'Weapons-Equipment'!S94</f>
        <v>Black Mamba</v>
      </c>
      <c r="Q16" s="14">
        <f>'Weapons-Equipment'!T94</f>
        <v>5335</v>
      </c>
      <c r="R16" s="34">
        <v>0.91</v>
      </c>
      <c r="T16" s="13" t="str">
        <f>'Weapons-Equipment'!Q134</f>
        <v>FN SCAR-H</v>
      </c>
      <c r="U16" s="14" t="str">
        <f>'Weapons-Equipment'!R134</f>
        <v>S</v>
      </c>
      <c r="V16" s="14" t="str">
        <f>'Weapons-Equipment'!S134</f>
        <v>Silver</v>
      </c>
      <c r="W16" s="14">
        <f>'Weapons-Equipment'!T134</f>
        <v>5166</v>
      </c>
      <c r="X16" s="15">
        <v>0.83</v>
      </c>
    </row>
    <row r="17" spans="2:24">
      <c r="B17" s="13" t="str">
        <f>'Weapons-Equipment'!Q147</f>
        <v>T86</v>
      </c>
      <c r="C17" s="14" t="str">
        <f>'Weapons-Equipment'!R147</f>
        <v>S</v>
      </c>
      <c r="D17" s="14" t="str">
        <f>'Weapons-Equipment'!S147</f>
        <v>Marble</v>
      </c>
      <c r="E17" s="14">
        <f>'Weapons-Equipment'!T147</f>
        <v>5327</v>
      </c>
      <c r="F17" s="34">
        <v>0.91</v>
      </c>
      <c r="H17" s="13" t="str">
        <f>'Weapons-Equipment'!Q126</f>
        <v>FN F2000</v>
      </c>
      <c r="I17" s="14" t="str">
        <f>'Weapons-Equipment'!R126</f>
        <v>S</v>
      </c>
      <c r="J17" s="14" t="str">
        <f>'Weapons-Equipment'!S126</f>
        <v>Neon</v>
      </c>
      <c r="K17" s="14">
        <f>'Weapons-Equipment'!T126</f>
        <v>5298</v>
      </c>
      <c r="L17" s="34">
        <v>0.91</v>
      </c>
      <c r="N17" s="13" t="str">
        <f>'Weapons-Equipment'!Q151</f>
        <v>T91</v>
      </c>
      <c r="O17" s="14" t="str">
        <f>'Weapons-Equipment'!R151</f>
        <v>S</v>
      </c>
      <c r="P17" s="14" t="str">
        <f>'Weapons-Equipment'!S151</f>
        <v>Marble</v>
      </c>
      <c r="Q17" s="14">
        <f>'Weapons-Equipment'!T151</f>
        <v>5328</v>
      </c>
      <c r="R17" s="34">
        <v>0.91</v>
      </c>
      <c r="T17" s="13" t="str">
        <f>'Weapons-Equipment'!Q87</f>
        <v>KMP AEK-973</v>
      </c>
      <c r="U17" s="14" t="str">
        <f>'Weapons-Equipment'!R87</f>
        <v>S</v>
      </c>
      <c r="V17" s="14" t="str">
        <f>'Weapons-Equipment'!S87</f>
        <v>Gold</v>
      </c>
      <c r="W17" s="14">
        <f>'Weapons-Equipment'!T87</f>
        <v>5322</v>
      </c>
      <c r="X17" s="15">
        <v>0.83</v>
      </c>
    </row>
    <row r="18" spans="2:24">
      <c r="B18" s="13" t="str">
        <f>'Weapons-Equipment'!Q113</f>
        <v>Bushmaster ACR</v>
      </c>
      <c r="C18" s="14" t="str">
        <f>'Weapons-Equipment'!R113</f>
        <v>S</v>
      </c>
      <c r="D18" s="14" t="str">
        <f>'Weapons-Equipment'!S113</f>
        <v>Amethyst</v>
      </c>
      <c r="E18" s="14">
        <f>'Weapons-Equipment'!T113</f>
        <v>5152</v>
      </c>
      <c r="F18" s="35">
        <v>0.9</v>
      </c>
      <c r="H18" s="13" t="str">
        <f>'Weapons-Equipment'!Q110</f>
        <v>Bushmaster ACR</v>
      </c>
      <c r="I18" s="14" t="str">
        <f>'Weapons-Equipment'!R110</f>
        <v>S</v>
      </c>
      <c r="J18" s="14" t="str">
        <f>'Weapons-Equipment'!S110</f>
        <v>Gold</v>
      </c>
      <c r="K18" s="14">
        <f>'Weapons-Equipment'!T110</f>
        <v>5325</v>
      </c>
      <c r="L18" s="35">
        <v>0.9</v>
      </c>
      <c r="N18" s="13" t="str">
        <f>'Weapons-Equipment'!Q45</f>
        <v>AKM</v>
      </c>
      <c r="O18" s="14" t="str">
        <f>'Weapons-Equipment'!R45</f>
        <v>S</v>
      </c>
      <c r="P18" s="14" t="str">
        <f>'Weapons-Equipment'!S45</f>
        <v>Special</v>
      </c>
      <c r="Q18" s="14">
        <f>'Weapons-Equipment'!T45</f>
        <v>5243</v>
      </c>
      <c r="R18" s="35">
        <v>0.9</v>
      </c>
      <c r="T18" s="13" t="str">
        <f>'Weapons-Equipment'!Q192</f>
        <v>Z-M LR300</v>
      </c>
      <c r="U18" s="14" t="str">
        <f>'Weapons-Equipment'!R192</f>
        <v>S</v>
      </c>
      <c r="V18" s="14" t="str">
        <f>'Weapons-Equipment'!S192</f>
        <v>Golden Eagle</v>
      </c>
      <c r="W18" s="14">
        <f>'Weapons-Equipment'!T192</f>
        <v>5364</v>
      </c>
      <c r="X18" s="15">
        <v>0.83</v>
      </c>
    </row>
    <row r="19" spans="2:24">
      <c r="B19" s="18" t="str">
        <f>'Weapons-Equipment'!L70</f>
        <v>AR-57 PDW</v>
      </c>
      <c r="C19" s="19" t="str">
        <f>'Weapons-Equipment'!M70</f>
        <v>A</v>
      </c>
      <c r="D19" s="19" t="str">
        <f>'Weapons-Equipment'!N70</f>
        <v>Magpie</v>
      </c>
      <c r="E19" s="19">
        <f>'Weapons-Equipment'!O70</f>
        <v>5237</v>
      </c>
      <c r="F19" s="20">
        <v>5</v>
      </c>
      <c r="H19" s="18" t="str">
        <f>'Weapons-Equipment'!L61</f>
        <v>KRISS Vector</v>
      </c>
      <c r="I19" s="19" t="str">
        <f>'Weapons-Equipment'!M61</f>
        <v>A</v>
      </c>
      <c r="J19" s="19" t="str">
        <f>'Weapons-Equipment'!N61</f>
        <v>Puma</v>
      </c>
      <c r="K19" s="19">
        <f>'Weapons-Equipment'!O61</f>
        <v>5108</v>
      </c>
      <c r="L19" s="20">
        <v>7.5</v>
      </c>
      <c r="N19" s="18" t="str">
        <f>'Weapons-Equipment'!L80</f>
        <v>CS06</v>
      </c>
      <c r="O19" s="19" t="str">
        <f>'Weapons-Equipment'!M80</f>
        <v>A</v>
      </c>
      <c r="P19" s="19" t="str">
        <f>'Weapons-Equipment'!N80</f>
        <v>Panda</v>
      </c>
      <c r="Q19" s="19">
        <f>'Weapons-Equipment'!O80</f>
        <v>5209</v>
      </c>
      <c r="R19" s="20">
        <v>7.5</v>
      </c>
      <c r="T19" s="18" t="str">
        <f>'Weapons-Equipment'!L71</f>
        <v>AR-57 PDW</v>
      </c>
      <c r="U19" s="19" t="str">
        <f>'Weapons-Equipment'!M71</f>
        <v>A</v>
      </c>
      <c r="V19" s="19" t="str">
        <f>'Weapons-Equipment'!N71</f>
        <v>Snake</v>
      </c>
      <c r="W19" s="19">
        <f>'Weapons-Equipment'!O71</f>
        <v>5110</v>
      </c>
      <c r="X19" s="20">
        <v>5</v>
      </c>
    </row>
    <row r="20" spans="2:24">
      <c r="B20" s="18" t="str">
        <f>'Weapons-Equipment'!V26</f>
        <v>AI AWM</v>
      </c>
      <c r="C20" s="19" t="str">
        <f>'Weapons-Equipment'!W26</f>
        <v>A</v>
      </c>
      <c r="D20" s="19" t="str">
        <f>'Weapons-Equipment'!X26</f>
        <v>Lion</v>
      </c>
      <c r="E20" s="19">
        <f>'Weapons-Equipment'!Y26</f>
        <v>5315</v>
      </c>
      <c r="F20" s="20">
        <v>5</v>
      </c>
      <c r="H20" s="18" t="str">
        <f>'Weapons-Equipment'!Q132</f>
        <v>FN SCAR-H</v>
      </c>
      <c r="I20" s="19" t="str">
        <f>'Weapons-Equipment'!R132</f>
        <v>A</v>
      </c>
      <c r="J20" s="19" t="str">
        <f>'Weapons-Equipment'!S132</f>
        <v>Lion</v>
      </c>
      <c r="K20" s="19">
        <f>'Weapons-Equipment'!T132</f>
        <v>5341</v>
      </c>
      <c r="L20" s="20">
        <v>7.5</v>
      </c>
      <c r="N20" s="18" t="str">
        <f>'Weapons-Equipment'!Q93</f>
        <v>FN SCAR-L</v>
      </c>
      <c r="O20" s="19" t="str">
        <f>'Weapons-Equipment'!R93</f>
        <v>A</v>
      </c>
      <c r="P20" s="19" t="str">
        <f>'Weapons-Equipment'!S93</f>
        <v>Whale</v>
      </c>
      <c r="Q20" s="19">
        <f>'Weapons-Equipment'!T93</f>
        <v>5128</v>
      </c>
      <c r="R20" s="20">
        <v>7.5</v>
      </c>
      <c r="T20" s="18" t="str">
        <f>'Weapons-Equipment'!AK19</f>
        <v>He Grenade</v>
      </c>
      <c r="U20" s="19" t="str">
        <f>'Weapons-Equipment'!AL19</f>
        <v>A</v>
      </c>
      <c r="V20" s="19" t="str">
        <f>'Weapons-Equipment'!AM19</f>
        <v>4th. Ann.</v>
      </c>
      <c r="W20" s="19">
        <f>'Weapons-Equipment'!AN19</f>
        <v>5361</v>
      </c>
      <c r="X20" s="20">
        <v>5</v>
      </c>
    </row>
    <row r="21" spans="2:24">
      <c r="B21" s="18" t="str">
        <f>'Weapons-Equipment'!Q85</f>
        <v>KMP AEK-973</v>
      </c>
      <c r="C21" s="19" t="str">
        <f>'Weapons-Equipment'!R85</f>
        <v>A</v>
      </c>
      <c r="D21" s="19" t="str">
        <f>'Weapons-Equipment'!S85</f>
        <v>Eagle</v>
      </c>
      <c r="E21" s="19">
        <f>'Weapons-Equipment'!T85</f>
        <v>5127</v>
      </c>
      <c r="F21" s="20">
        <v>5</v>
      </c>
      <c r="H21" s="21" t="str">
        <f>'Weapons-Equipment'!B53</f>
        <v>Colt Anaconda</v>
      </c>
      <c r="I21" s="22" t="str">
        <f>'Weapons-Equipment'!C53</f>
        <v>B</v>
      </c>
      <c r="J21" s="22" t="str">
        <f>'Weapons-Equipment'!D53</f>
        <v>Red</v>
      </c>
      <c r="K21" s="22">
        <f>'Weapons-Equipment'!E53</f>
        <v>5131</v>
      </c>
      <c r="L21" s="23">
        <v>5</v>
      </c>
      <c r="N21" s="21" t="str">
        <f>'Weapons-Equipment'!L60</f>
        <v>KRISS Vector</v>
      </c>
      <c r="O21" s="22" t="str">
        <f>'Weapons-Equipment'!M60</f>
        <v>B</v>
      </c>
      <c r="P21" s="22" t="str">
        <f>'Weapons-Equipment'!N60</f>
        <v>Camo</v>
      </c>
      <c r="Q21" s="22">
        <f>'Weapons-Equipment'!O60</f>
        <v>5101</v>
      </c>
      <c r="R21" s="23">
        <v>5</v>
      </c>
      <c r="T21" s="18" t="str">
        <f>'Weapons-Equipment'!Q65</f>
        <v>Mk18 Mod1</v>
      </c>
      <c r="U21" s="19" t="str">
        <f>'Weapons-Equipment'!R65</f>
        <v>A</v>
      </c>
      <c r="V21" s="19" t="str">
        <f>'Weapons-Equipment'!S65</f>
        <v>Infernal</v>
      </c>
      <c r="W21" s="19">
        <f>'Weapons-Equipment'!T65</f>
        <v>5203</v>
      </c>
      <c r="X21" s="20">
        <v>5</v>
      </c>
    </row>
    <row r="22" spans="2:24">
      <c r="B22" s="21" t="str">
        <f>'Weapons-Equipment'!L79</f>
        <v>CS06</v>
      </c>
      <c r="C22" s="22" t="str">
        <f>'Weapons-Equipment'!M79</f>
        <v>B</v>
      </c>
      <c r="D22" s="22" t="str">
        <f>'Weapons-Equipment'!N79</f>
        <v>Adv Camo</v>
      </c>
      <c r="E22" s="22">
        <f>'Weapons-Equipment'!O79</f>
        <v>5197</v>
      </c>
      <c r="F22" s="23">
        <v>6.67</v>
      </c>
      <c r="H22" s="21" t="str">
        <f>'Weapons-Equipment'!L55</f>
        <v>Beretta MX4 Storm</v>
      </c>
      <c r="I22" s="22" t="str">
        <f>'Weapons-Equipment'!M55</f>
        <v>B</v>
      </c>
      <c r="J22" s="22" t="str">
        <f>'Weapons-Equipment'!N55</f>
        <v>Flame</v>
      </c>
      <c r="K22" s="22">
        <f>'Weapons-Equipment'!O55</f>
        <v>5889</v>
      </c>
      <c r="L22" s="23">
        <v>5</v>
      </c>
      <c r="N22" s="21" t="str">
        <f>'Weapons-Equipment'!V25</f>
        <v>AI AWM</v>
      </c>
      <c r="O22" s="22" t="str">
        <f>'Weapons-Equipment'!W25</f>
        <v>B</v>
      </c>
      <c r="P22" s="22" t="str">
        <f>'Weapons-Equipment'!X25</f>
        <v>Camo</v>
      </c>
      <c r="Q22" s="22">
        <f>'Weapons-Equipment'!Y25</f>
        <v>5180</v>
      </c>
      <c r="R22" s="23">
        <v>5</v>
      </c>
      <c r="T22" s="21" t="str">
        <f>'Weapons-Equipment'!L54</f>
        <v>Beretta MX4 Storm</v>
      </c>
      <c r="U22" s="22" t="str">
        <f>'Weapons-Equipment'!M54</f>
        <v>B</v>
      </c>
      <c r="V22" s="22" t="str">
        <f>'Weapons-Equipment'!N54</f>
        <v>Camo</v>
      </c>
      <c r="W22" s="22">
        <f>'Weapons-Equipment'!O54</f>
        <v>5100</v>
      </c>
      <c r="X22" s="23">
        <v>6.67</v>
      </c>
    </row>
    <row r="23" spans="2:24">
      <c r="B23" s="21" t="str">
        <f>'Weapons-Equipment'!Q131</f>
        <v>FN SCAR-H</v>
      </c>
      <c r="C23" s="22" t="str">
        <f>'Weapons-Equipment'!R131</f>
        <v>B</v>
      </c>
      <c r="D23" s="22" t="str">
        <f>'Weapons-Equipment'!S131</f>
        <v>Camo</v>
      </c>
      <c r="E23" s="22">
        <f>'Weapons-Equipment'!T131</f>
        <v>5120</v>
      </c>
      <c r="F23" s="23">
        <v>6.66</v>
      </c>
      <c r="H23" s="21" t="str">
        <f>'Weapons-Equipment'!L69</f>
        <v>AR-57 PDW</v>
      </c>
      <c r="I23" s="22" t="str">
        <f>'Weapons-Equipment'!M69</f>
        <v>B</v>
      </c>
      <c r="J23" s="22" t="str">
        <f>'Weapons-Equipment'!N69</f>
        <v>Camo</v>
      </c>
      <c r="K23" s="22">
        <f>'Weapons-Equipment'!O69</f>
        <v>5109</v>
      </c>
      <c r="L23" s="23">
        <v>5</v>
      </c>
      <c r="N23" s="21" t="str">
        <f>'Weapons-Equipment'!AA14</f>
        <v>M60E4</v>
      </c>
      <c r="O23" s="22" t="str">
        <f>'Weapons-Equipment'!AB14</f>
        <v>B</v>
      </c>
      <c r="P23" s="22" t="str">
        <f>'Weapons-Equipment'!AC14</f>
        <v>Camo</v>
      </c>
      <c r="Q23" s="22">
        <f>'Weapons-Equipment'!AD14</f>
        <v>5099</v>
      </c>
      <c r="R23" s="23">
        <v>5</v>
      </c>
      <c r="T23" s="21" t="str">
        <f>'Weapons-Equipment'!AA9</f>
        <v>M249</v>
      </c>
      <c r="U23" s="22" t="str">
        <f>'Weapons-Equipment'!AB9</f>
        <v>B</v>
      </c>
      <c r="V23" s="22" t="str">
        <f>'Weapons-Equipment'!AC9</f>
        <v>Camo</v>
      </c>
      <c r="W23" s="22">
        <f>'Weapons-Equipment'!AD9</f>
        <v>5124</v>
      </c>
      <c r="X23" s="23">
        <v>6.67</v>
      </c>
    </row>
    <row r="24" spans="2:24">
      <c r="B24" s="21" t="str">
        <f>'Weapons-Equipment'!Q100</f>
        <v>Izhmash AK-12</v>
      </c>
      <c r="C24" s="22" t="str">
        <f>'Weapons-Equipment'!R100</f>
        <v>B</v>
      </c>
      <c r="D24" s="22" t="str">
        <f>'Weapons-Equipment'!S100</f>
        <v>Camo</v>
      </c>
      <c r="E24" s="22">
        <f>'Weapons-Equipment'!T100</f>
        <v>5116</v>
      </c>
      <c r="F24" s="23">
        <v>6.67</v>
      </c>
      <c r="H24" s="21" t="str">
        <f>'Weapons-Equipment'!Q92</f>
        <v>FN SCAR-L</v>
      </c>
      <c r="I24" s="22" t="str">
        <f>'Weapons-Equipment'!R92</f>
        <v>B</v>
      </c>
      <c r="J24" s="22" t="str">
        <f>'Weapons-Equipment'!S92</f>
        <v>Camo</v>
      </c>
      <c r="K24" s="22">
        <f>'Weapons-Equipment'!T92</f>
        <v>5107</v>
      </c>
      <c r="L24" s="23">
        <v>5</v>
      </c>
      <c r="N24" s="21" t="str">
        <f>'Weapons-Equipment'!Q167</f>
        <v>Daewoo K2C</v>
      </c>
      <c r="O24" s="22" t="str">
        <f>'Weapons-Equipment'!R167</f>
        <v>B</v>
      </c>
      <c r="P24" s="22" t="str">
        <f>'Weapons-Equipment'!S167</f>
        <v>Adv Camo</v>
      </c>
      <c r="Q24" s="22">
        <f>'Weapons-Equipment'!T167</f>
        <v>5191</v>
      </c>
      <c r="R24" s="23">
        <v>5</v>
      </c>
      <c r="T24" s="21" t="str">
        <f>'Weapons-Equipment'!Q145</f>
        <v>T86</v>
      </c>
      <c r="U24" s="22" t="str">
        <f>'Weapons-Equipment'!R145</f>
        <v>B</v>
      </c>
      <c r="V24" s="22" t="str">
        <f>'Weapons-Equipment'!S145</f>
        <v>Camo</v>
      </c>
      <c r="W24" s="22">
        <f>'Weapons-Equipment'!T145</f>
        <v>5103</v>
      </c>
      <c r="X24" s="23">
        <v>6.66</v>
      </c>
    </row>
    <row r="25" spans="2:24">
      <c r="B25" s="26" t="str">
        <f>'Weapons-Equipment'!AA8</f>
        <v>M249</v>
      </c>
      <c r="C25" s="27" t="str">
        <f>'Weapons-Equipment'!AB8</f>
        <v>C</v>
      </c>
      <c r="D25" s="27" t="str">
        <f>'Weapons-Equipment'!AC8</f>
        <v>Spray</v>
      </c>
      <c r="E25" s="27">
        <f>'Weapons-Equipment'!AD8</f>
        <v>5057</v>
      </c>
      <c r="F25" s="28">
        <v>11</v>
      </c>
      <c r="H25" s="26" t="str">
        <f>'Weapons-Equipment'!AA13</f>
        <v>M60E4</v>
      </c>
      <c r="I25" s="27" t="str">
        <f>'Weapons-Equipment'!AB13</f>
        <v>C</v>
      </c>
      <c r="J25" s="27" t="str">
        <f>'Weapons-Equipment'!AC13</f>
        <v>Spray</v>
      </c>
      <c r="K25" s="27">
        <f>'Weapons-Equipment'!AD13</f>
        <v>5072</v>
      </c>
      <c r="L25" s="28">
        <v>11.67</v>
      </c>
      <c r="N25" s="26" t="str">
        <f>'Weapons-Equipment'!L53</f>
        <v>Beretta MX4 Storm</v>
      </c>
      <c r="O25" s="27" t="str">
        <f>'Weapons-Equipment'!M53</f>
        <v>C</v>
      </c>
      <c r="P25" s="27" t="str">
        <f>'Weapons-Equipment'!N53</f>
        <v>Spray</v>
      </c>
      <c r="Q25" s="27">
        <f>'Weapons-Equipment'!O53</f>
        <v>5073</v>
      </c>
      <c r="R25" s="28">
        <v>11.67</v>
      </c>
      <c r="T25" s="26" t="str">
        <f>'Weapons-Equipment'!L43</f>
        <v>HK MP7A1</v>
      </c>
      <c r="U25" s="27" t="str">
        <f>'Weapons-Equipment'!M43</f>
        <v>C</v>
      </c>
      <c r="V25" s="27" t="str">
        <f>'Weapons-Equipment'!N43</f>
        <v>Spray</v>
      </c>
      <c r="W25" s="27">
        <f>'Weapons-Equipment'!O43</f>
        <v>5067</v>
      </c>
      <c r="X25" s="28">
        <v>9.5</v>
      </c>
    </row>
    <row r="26" spans="2:24">
      <c r="B26" s="26" t="str">
        <f>'Weapons-Equipment'!Q61</f>
        <v>Mk18 Mod1</v>
      </c>
      <c r="C26" s="27" t="str">
        <f>'Weapons-Equipment'!R61</f>
        <v>C</v>
      </c>
      <c r="D26" s="27" t="str">
        <f>'Weapons-Equipment'!S61</f>
        <v>Spray</v>
      </c>
      <c r="E26" s="27">
        <f>'Weapons-Equipment'!T61</f>
        <v>5175</v>
      </c>
      <c r="F26" s="28">
        <v>11</v>
      </c>
      <c r="H26" s="26" t="str">
        <f>'Weapons-Equipment'!Q60</f>
        <v>Mk18 Mod1</v>
      </c>
      <c r="I26" s="27" t="str">
        <f>'Weapons-Equipment'!R60</f>
        <v>C</v>
      </c>
      <c r="J26" s="27" t="str">
        <f>'Weapons-Equipment'!S60</f>
        <v>Paint</v>
      </c>
      <c r="K26" s="27">
        <f>'Weapons-Equipment'!T60</f>
        <v>5201</v>
      </c>
      <c r="L26" s="28">
        <v>11.66</v>
      </c>
      <c r="N26" s="26" t="str">
        <f>'Weapons-Equipment'!Q50</f>
        <v>M4A1</v>
      </c>
      <c r="O26" s="27" t="str">
        <f>'Weapons-Equipment'!R50</f>
        <v>C</v>
      </c>
      <c r="P26" s="27" t="str">
        <f>'Weapons-Equipment'!S50</f>
        <v>Spray</v>
      </c>
      <c r="Q26" s="27">
        <f>'Weapons-Equipment'!T50</f>
        <v>5059</v>
      </c>
      <c r="R26" s="28">
        <v>11.66</v>
      </c>
      <c r="T26" s="26" t="str">
        <f>'Weapons-Equipment'!V8</f>
        <v>Steyr Scout</v>
      </c>
      <c r="U26" s="27" t="str">
        <f>'Weapons-Equipment'!W8</f>
        <v>C</v>
      </c>
      <c r="V26" s="27" t="str">
        <f>'Weapons-Equipment'!X8</f>
        <v>Spray</v>
      </c>
      <c r="W26" s="27">
        <f>'Weapons-Equipment'!Y8</f>
        <v>5044</v>
      </c>
      <c r="X26" s="28">
        <v>9.5</v>
      </c>
    </row>
    <row r="27" spans="2:24">
      <c r="B27" s="26" t="str">
        <f>'Weapons-Equipment'!Q125</f>
        <v>FN F2000</v>
      </c>
      <c r="C27" s="27" t="str">
        <f>'Weapons-Equipment'!R125</f>
        <v>C</v>
      </c>
      <c r="D27" s="27" t="str">
        <f>'Weapons-Equipment'!S125</f>
        <v>Spray</v>
      </c>
      <c r="E27" s="27">
        <f>'Weapons-Equipment'!T125</f>
        <v>5068</v>
      </c>
      <c r="F27" s="28">
        <v>11</v>
      </c>
      <c r="H27" s="26" t="str">
        <f>'Weapons-Equipment'!Q120</f>
        <v>FN FNC</v>
      </c>
      <c r="I27" s="27" t="str">
        <f>'Weapons-Equipment'!R120</f>
        <v>C</v>
      </c>
      <c r="J27" s="27" t="str">
        <f>'Weapons-Equipment'!S120</f>
        <v>Spray</v>
      </c>
      <c r="K27" s="27">
        <f>'Weapons-Equipment'!T120</f>
        <v>5066</v>
      </c>
      <c r="L27" s="28">
        <v>11.67</v>
      </c>
      <c r="N27" s="26" t="str">
        <f>'Weapons-Equipment'!Q83</f>
        <v>KMP AEK-973</v>
      </c>
      <c r="O27" s="27" t="str">
        <f>'Weapons-Equipment'!R83</f>
        <v>C</v>
      </c>
      <c r="P27" s="27" t="str">
        <f>'Weapons-Equipment'!S83</f>
        <v>Spray</v>
      </c>
      <c r="Q27" s="27">
        <f>'Weapons-Equipment'!T83</f>
        <v>5077</v>
      </c>
      <c r="R27" s="28">
        <v>11.67</v>
      </c>
      <c r="T27" s="26" t="str">
        <f>'Weapons-Equipment'!Q91</f>
        <v>FN SCAR-L</v>
      </c>
      <c r="U27" s="27" t="str">
        <f>'Weapons-Equipment'!R91</f>
        <v>C</v>
      </c>
      <c r="V27" s="27" t="str">
        <f>'Weapons-Equipment'!S91</f>
        <v>Spray</v>
      </c>
      <c r="W27" s="27">
        <f>'Weapons-Equipment'!T91</f>
        <v>5076</v>
      </c>
      <c r="X27" s="28">
        <v>9.5</v>
      </c>
    </row>
    <row r="28" spans="2:24">
      <c r="B28" s="49">
        <f>SUM(F6)</f>
        <v>2</v>
      </c>
      <c r="C28" s="45">
        <f>$F$131</f>
        <v>15</v>
      </c>
      <c r="D28" s="270" t="s">
        <v>259</v>
      </c>
      <c r="E28" s="270"/>
      <c r="F28" s="50">
        <f>B28+C28+B29+C29+D29+E29+F29</f>
        <v>100</v>
      </c>
      <c r="H28" s="8"/>
      <c r="I28" s="45">
        <f>$F$131</f>
        <v>15</v>
      </c>
      <c r="J28" s="270" t="s">
        <v>259</v>
      </c>
      <c r="K28" s="270"/>
      <c r="L28" s="50">
        <f>I28+H29+I29+J29+K29+L29</f>
        <v>100</v>
      </c>
      <c r="N28" s="8"/>
      <c r="O28" s="45">
        <f>$F$131</f>
        <v>15</v>
      </c>
      <c r="P28" s="270" t="s">
        <v>259</v>
      </c>
      <c r="Q28" s="270"/>
      <c r="R28" s="50">
        <f>O28+N29+O29+P29+Q29+R29</f>
        <v>100</v>
      </c>
      <c r="T28" s="26" t="str">
        <f>'Weapons-Equipment'!Q166</f>
        <v>Daewoo K2C</v>
      </c>
      <c r="U28" s="27" t="str">
        <f>'Weapons-Equipment'!R166</f>
        <v>C</v>
      </c>
      <c r="V28" s="27" t="str">
        <f>'Weapons-Equipment'!S166</f>
        <v>Paint</v>
      </c>
      <c r="W28" s="27">
        <f>'Weapons-Equipment'!T166</f>
        <v>5190</v>
      </c>
      <c r="X28" s="28">
        <v>9.5</v>
      </c>
    </row>
    <row r="29" spans="2:24">
      <c r="B29" s="29">
        <f>SUM(F7)</f>
        <v>5</v>
      </c>
      <c r="C29" s="40">
        <f>SUM(F8:F18)</f>
        <v>10</v>
      </c>
      <c r="D29" s="31">
        <f>SUM(F19:F21)</f>
        <v>15</v>
      </c>
      <c r="E29" s="32">
        <f>SUM(F22:F24)</f>
        <v>20</v>
      </c>
      <c r="F29" s="33">
        <f>SUM(F25:F27)</f>
        <v>33</v>
      </c>
      <c r="H29" s="29">
        <f>L6+L7</f>
        <v>5</v>
      </c>
      <c r="I29" s="40">
        <f>SUM(L8:L18)</f>
        <v>10</v>
      </c>
      <c r="J29" s="31">
        <f>L19+L20</f>
        <v>15</v>
      </c>
      <c r="K29" s="32">
        <f>L21+L22+L23+L24</f>
        <v>20</v>
      </c>
      <c r="L29" s="33">
        <f>L25+L26+L27</f>
        <v>35</v>
      </c>
      <c r="N29" s="29">
        <f>R6+R7</f>
        <v>5</v>
      </c>
      <c r="O29" s="40">
        <f>SUM(R8:R18)</f>
        <v>10</v>
      </c>
      <c r="P29" s="31">
        <f>R19+R20</f>
        <v>15</v>
      </c>
      <c r="Q29" s="32">
        <f>R21+R22+R23+R24</f>
        <v>20</v>
      </c>
      <c r="R29" s="33">
        <f>R25+R26+R27</f>
        <v>35</v>
      </c>
      <c r="T29" s="49">
        <f>X6</f>
        <v>2</v>
      </c>
      <c r="U29" s="45">
        <f>$F$131</f>
        <v>15</v>
      </c>
      <c r="V29" s="270" t="s">
        <v>259</v>
      </c>
      <c r="W29" s="270"/>
      <c r="X29" s="9">
        <f>T29+U29+U30+V30+W30+X30</f>
        <v>100</v>
      </c>
    </row>
    <row r="30" spans="2:24">
      <c r="T30" s="44"/>
      <c r="U30" s="30">
        <f>SUM(X7:X18)</f>
        <v>10</v>
      </c>
      <c r="V30" s="31">
        <f>X19+X20+X21</f>
        <v>15</v>
      </c>
      <c r="W30" s="32">
        <f>X22+X23+X24</f>
        <v>20</v>
      </c>
      <c r="X30" s="33">
        <f>X25+X26+X27+X28</f>
        <v>38</v>
      </c>
    </row>
    <row r="32" spans="2:24">
      <c r="B32" s="8" t="s">
        <v>30</v>
      </c>
      <c r="C32" s="276" t="s">
        <v>240</v>
      </c>
      <c r="D32" s="276"/>
      <c r="E32" s="276"/>
      <c r="F32" s="9" t="s">
        <v>239</v>
      </c>
      <c r="H32" s="8" t="s">
        <v>30</v>
      </c>
      <c r="I32" s="276" t="s">
        <v>240</v>
      </c>
      <c r="J32" s="276"/>
      <c r="K32" s="276"/>
      <c r="L32" s="9" t="s">
        <v>239</v>
      </c>
      <c r="N32" s="8" t="s">
        <v>30</v>
      </c>
      <c r="O32" s="276" t="s">
        <v>240</v>
      </c>
      <c r="P32" s="276"/>
      <c r="Q32" s="276"/>
      <c r="R32" s="9" t="s">
        <v>239</v>
      </c>
      <c r="T32" s="8" t="s">
        <v>30</v>
      </c>
      <c r="U32" s="276" t="s">
        <v>240</v>
      </c>
      <c r="V32" s="276"/>
      <c r="W32" s="276"/>
      <c r="X32" s="9" t="s">
        <v>239</v>
      </c>
    </row>
    <row r="33" spans="2:24">
      <c r="B33" s="277">
        <v>50017</v>
      </c>
      <c r="C33" s="271" t="s">
        <v>246</v>
      </c>
      <c r="D33" s="271"/>
      <c r="E33" s="271"/>
      <c r="F33" s="274"/>
      <c r="H33" s="277">
        <v>50024</v>
      </c>
      <c r="I33" s="271" t="s">
        <v>247</v>
      </c>
      <c r="J33" s="271"/>
      <c r="K33" s="271"/>
      <c r="L33" s="274"/>
      <c r="N33" s="277">
        <v>50040</v>
      </c>
      <c r="O33" s="271" t="s">
        <v>248</v>
      </c>
      <c r="P33" s="271"/>
      <c r="Q33" s="271"/>
      <c r="R33" s="274"/>
      <c r="T33" s="277">
        <v>50033</v>
      </c>
      <c r="U33" s="271" t="s">
        <v>249</v>
      </c>
      <c r="V33" s="271"/>
      <c r="W33" s="271"/>
      <c r="X33" s="274"/>
    </row>
    <row r="34" spans="2:24">
      <c r="B34" s="277"/>
      <c r="C34" s="272" t="s">
        <v>335</v>
      </c>
      <c r="D34" s="272"/>
      <c r="E34" s="94">
        <f>(COUNT(E36:E37)*$T$98+COUNT(E38:E48)*$T$99+COUNT(E49:E51)*$T$100+COUNT(E52:E55)*$T$101+COUNT(E56:E58)*$T$102)/3.2 + 435</f>
        <v>6640.3571428571431</v>
      </c>
      <c r="F34" s="274"/>
      <c r="H34" s="277"/>
      <c r="I34" s="272" t="s">
        <v>335</v>
      </c>
      <c r="J34" s="272"/>
      <c r="K34" s="94">
        <f>(COUNT(K36)*$T$97+COUNT(K37:K48)*$T$99+COUNT(K49:K52)*$T$100+COUNT(K53:K56)*$T$101+COUNT(K57:K59)*$T$102)/3.2 + 380</f>
        <v>7262.4404761904771</v>
      </c>
      <c r="L34" s="274"/>
      <c r="N34" s="277"/>
      <c r="O34" s="272" t="s">
        <v>335</v>
      </c>
      <c r="P34" s="272"/>
      <c r="Q34" s="94">
        <f>(COUNT(Q36:Q37)*$T$98+COUNT(Q38:Q48)*$T$99+COUNT(Q49:Q52)*$T$100+COUNT(Q53:Q55)*$T$101+COUNT(Q56:Q59)*$T$102)/3.2 + 325</f>
        <v>6671.7261904761899</v>
      </c>
      <c r="R34" s="274"/>
      <c r="T34" s="277"/>
      <c r="U34" s="272" t="s">
        <v>335</v>
      </c>
      <c r="V34" s="272"/>
      <c r="W34" s="94">
        <f>(COUNT(W36:W37)*$T$98+COUNT(W38:W47)*$T$99+COUNT(W48:W52)*$T$100+COUNT(W53:W55)*$T$101+COUNT(W56:W59)*$T$102)/3.2 + 325</f>
        <v>6567.5595238095229</v>
      </c>
      <c r="X34" s="274"/>
    </row>
    <row r="35" spans="2:24">
      <c r="B35" s="46" t="s">
        <v>9</v>
      </c>
      <c r="C35" s="47" t="s">
        <v>0</v>
      </c>
      <c r="D35" s="47" t="s">
        <v>3</v>
      </c>
      <c r="E35" s="47" t="s">
        <v>30</v>
      </c>
      <c r="F35" s="48" t="s">
        <v>244</v>
      </c>
      <c r="H35" s="46" t="s">
        <v>9</v>
      </c>
      <c r="I35" s="47" t="s">
        <v>0</v>
      </c>
      <c r="J35" s="47" t="s">
        <v>3</v>
      </c>
      <c r="K35" s="47" t="s">
        <v>30</v>
      </c>
      <c r="L35" s="48" t="s">
        <v>244</v>
      </c>
      <c r="N35" s="46" t="s">
        <v>9</v>
      </c>
      <c r="O35" s="47" t="s">
        <v>0</v>
      </c>
      <c r="P35" s="47" t="s">
        <v>3</v>
      </c>
      <c r="Q35" s="47" t="s">
        <v>30</v>
      </c>
      <c r="R35" s="48" t="s">
        <v>244</v>
      </c>
      <c r="T35" s="46" t="s">
        <v>9</v>
      </c>
      <c r="U35" s="47" t="s">
        <v>0</v>
      </c>
      <c r="V35" s="47" t="s">
        <v>3</v>
      </c>
      <c r="W35" s="47" t="s">
        <v>30</v>
      </c>
      <c r="X35" s="48" t="s">
        <v>244</v>
      </c>
    </row>
    <row r="36" spans="2:24">
      <c r="B36" s="10" t="str">
        <f>'Weapons-Equipment'!B37</f>
        <v>IMI Desert Eagle</v>
      </c>
      <c r="C36" s="11" t="str">
        <f>'Weapons-Equipment'!C37</f>
        <v>SS</v>
      </c>
      <c r="D36" s="11" t="str">
        <f>'Weapons-Equipment'!D37</f>
        <v>Phoenix</v>
      </c>
      <c r="E36" s="11">
        <f>'Weapons-Equipment'!E37</f>
        <v>106</v>
      </c>
      <c r="F36" s="12">
        <v>2.5</v>
      </c>
      <c r="H36" s="41" t="str">
        <f>'Weapons-Equipment'!V38</f>
        <v>AI AWM</v>
      </c>
      <c r="I36" s="42" t="str">
        <f>'Weapons-Equipment'!W38</f>
        <v>SS+</v>
      </c>
      <c r="J36" s="42" t="str">
        <f>'Weapons-Equipment'!X38</f>
        <v>Gauss Plus</v>
      </c>
      <c r="K36" s="42">
        <f>'Weapons-Equipment'!Y38</f>
        <v>160</v>
      </c>
      <c r="L36" s="43">
        <v>2</v>
      </c>
      <c r="N36" s="10" t="str">
        <f>'Weapons-Equipment'!G13</f>
        <v>Benelli M3</v>
      </c>
      <c r="O36" s="11" t="str">
        <f>'Weapons-Equipment'!H13</f>
        <v>SS</v>
      </c>
      <c r="P36" s="11" t="str">
        <f>'Weapons-Equipment'!I13</f>
        <v>Dragon</v>
      </c>
      <c r="Q36" s="11">
        <f>'Weapons-Equipment'!J13</f>
        <v>137</v>
      </c>
      <c r="R36" s="12">
        <v>2.5</v>
      </c>
      <c r="T36" s="10" t="str">
        <f>'Weapons-Equipment'!L16</f>
        <v>Steyr TMP</v>
      </c>
      <c r="U36" s="11" t="str">
        <f>'Weapons-Equipment'!M16</f>
        <v>SS</v>
      </c>
      <c r="V36" s="11" t="str">
        <f>'Weapons-Equipment'!N16</f>
        <v>Melt</v>
      </c>
      <c r="W36" s="11">
        <f>'Weapons-Equipment'!O16</f>
        <v>147</v>
      </c>
      <c r="X36" s="12">
        <v>2.5</v>
      </c>
    </row>
    <row r="37" spans="2:24">
      <c r="B37" s="10" t="str">
        <f>'Weapons-Equipment'!AF56</f>
        <v>Tomahawk</v>
      </c>
      <c r="C37" s="11" t="str">
        <f>'Weapons-Equipment'!AG56</f>
        <v>SS</v>
      </c>
      <c r="D37" s="11" t="str">
        <f>'Weapons-Equipment'!AH56</f>
        <v>Ice</v>
      </c>
      <c r="E37" s="11">
        <f>'Weapons-Equipment'!AI56</f>
        <v>158</v>
      </c>
      <c r="F37" s="12">
        <v>2.5</v>
      </c>
      <c r="H37" s="13" t="str">
        <f>'Weapons-Equipment'!B41</f>
        <v>FN Five-Seven</v>
      </c>
      <c r="I37" s="14" t="str">
        <f>'Weapons-Equipment'!C41</f>
        <v>S</v>
      </c>
      <c r="J37" s="14" t="str">
        <f>'Weapons-Equipment'!D41</f>
        <v>Cobalt</v>
      </c>
      <c r="K37" s="14">
        <f>'Weapons-Equipment'!E41</f>
        <v>5294</v>
      </c>
      <c r="L37" s="15">
        <v>0.84</v>
      </c>
      <c r="N37" s="38" t="str">
        <f>'Weapons-Equipment'!Q72</f>
        <v>Mk18 Mod1</v>
      </c>
      <c r="O37" s="39" t="str">
        <f>'Weapons-Equipment'!R72</f>
        <v>SS</v>
      </c>
      <c r="P37" s="39" t="str">
        <f>'Weapons-Equipment'!S72</f>
        <v>Pulse Prototype</v>
      </c>
      <c r="Q37" s="39">
        <f>'Weapons-Equipment'!T72</f>
        <v>5370</v>
      </c>
      <c r="R37" s="12">
        <v>2.5</v>
      </c>
      <c r="T37" s="10" t="str">
        <f>'Weapons-Equipment'!AA23</f>
        <v>M60E4</v>
      </c>
      <c r="U37" s="11" t="str">
        <f>'Weapons-Equipment'!AB23</f>
        <v>SS</v>
      </c>
      <c r="V37" s="11" t="str">
        <f>'Weapons-Equipment'!AC23</f>
        <v>Steam Prototype</v>
      </c>
      <c r="W37" s="11">
        <f>'Weapons-Equipment'!AD23</f>
        <v>5363</v>
      </c>
      <c r="X37" s="12">
        <v>2.5</v>
      </c>
    </row>
    <row r="38" spans="2:24">
      <c r="B38" s="13" t="str">
        <f>'Weapons-Equipment'!B24</f>
        <v>SIG P228</v>
      </c>
      <c r="C38" s="14" t="str">
        <f>'Weapons-Equipment'!C24</f>
        <v>S</v>
      </c>
      <c r="D38" s="14" t="str">
        <f>'Weapons-Equipment'!D24</f>
        <v>SD</v>
      </c>
      <c r="E38" s="14">
        <f>'Weapons-Equipment'!E24</f>
        <v>5358</v>
      </c>
      <c r="F38" s="34">
        <v>0.91</v>
      </c>
      <c r="H38" s="13" t="str">
        <f>'Weapons-Equipment'!G55</f>
        <v>Daewoo USAS-12</v>
      </c>
      <c r="I38" s="14" t="str">
        <f>'Weapons-Equipment'!H55</f>
        <v>S</v>
      </c>
      <c r="J38" s="14" t="str">
        <f>'Weapons-Equipment'!I55</f>
        <v>Opal</v>
      </c>
      <c r="K38" s="14">
        <f>'Weapons-Equipment'!J55</f>
        <v>5261</v>
      </c>
      <c r="L38" s="15">
        <v>0.84</v>
      </c>
      <c r="N38" s="13" t="str">
        <f>'Weapons-Equipment'!B35</f>
        <v>IMI Desert Eagle</v>
      </c>
      <c r="O38" s="14" t="str">
        <f>'Weapons-Equipment'!C35</f>
        <v>S</v>
      </c>
      <c r="P38" s="14" t="str">
        <f>'Weapons-Equipment'!D35</f>
        <v>Gold</v>
      </c>
      <c r="Q38" s="14">
        <f>'Weapons-Equipment'!E35</f>
        <v>5105</v>
      </c>
      <c r="R38" s="34">
        <v>0.91</v>
      </c>
      <c r="T38" s="13" t="str">
        <f>'Weapons-Equipment'!B33</f>
        <v>IMI Desert Eagle</v>
      </c>
      <c r="U38" s="14" t="str">
        <f>'Weapons-Equipment'!C33</f>
        <v>S</v>
      </c>
      <c r="V38" s="14" t="str">
        <f>'Weapons-Equipment'!D33</f>
        <v>Gauss</v>
      </c>
      <c r="W38" s="14">
        <f>'Weapons-Equipment'!E33</f>
        <v>5247</v>
      </c>
      <c r="X38" s="15">
        <v>1</v>
      </c>
    </row>
    <row r="39" spans="2:24">
      <c r="B39" s="13" t="str">
        <f>'Weapons-Equipment'!G29</f>
        <v>Armsel Striker-12</v>
      </c>
      <c r="C39" s="14" t="str">
        <f>'Weapons-Equipment'!H29</f>
        <v>S</v>
      </c>
      <c r="D39" s="14" t="str">
        <f>'Weapons-Equipment'!I29</f>
        <v>Honor</v>
      </c>
      <c r="E39" s="14">
        <f>'Weapons-Equipment'!J29</f>
        <v>5343</v>
      </c>
      <c r="F39" s="34">
        <v>0.91</v>
      </c>
      <c r="H39" s="13" t="str">
        <f>'Weapons-Equipment'!L73</f>
        <v>AR-57 PDW</v>
      </c>
      <c r="I39" s="14" t="str">
        <f>'Weapons-Equipment'!M73</f>
        <v>S</v>
      </c>
      <c r="J39" s="14" t="str">
        <f>'Weapons-Equipment'!N73</f>
        <v>Neon</v>
      </c>
      <c r="K39" s="14">
        <f>'Weapons-Equipment'!O73</f>
        <v>5285</v>
      </c>
      <c r="L39" s="15">
        <v>0.84</v>
      </c>
      <c r="N39" s="13" t="str">
        <f>'Weapons-Equipment'!G50</f>
        <v>Net Launcher</v>
      </c>
      <c r="O39" s="14" t="str">
        <f>'Weapons-Equipment'!H50</f>
        <v>S</v>
      </c>
      <c r="P39" s="14" t="str">
        <f>'Weapons-Equipment'!I50</f>
        <v>Gold</v>
      </c>
      <c r="Q39" s="14">
        <f>'Weapons-Equipment'!J50</f>
        <v>5230</v>
      </c>
      <c r="R39" s="34">
        <v>0.91</v>
      </c>
      <c r="T39" s="13" t="str">
        <f>'Weapons-Equipment'!B11</f>
        <v>Glock 18C</v>
      </c>
      <c r="U39" s="14" t="str">
        <f>'Weapons-Equipment'!C11</f>
        <v>S</v>
      </c>
      <c r="V39" s="14" t="str">
        <f>'Weapons-Equipment'!D11</f>
        <v>Gold</v>
      </c>
      <c r="W39" s="14">
        <f>'Weapons-Equipment'!E11</f>
        <v>5271</v>
      </c>
      <c r="X39" s="15">
        <v>1</v>
      </c>
    </row>
    <row r="40" spans="2:24">
      <c r="B40" s="13" t="str">
        <f>'Weapons-Equipment'!L86</f>
        <v>M3 Grease</v>
      </c>
      <c r="C40" s="14" t="str">
        <f>'Weapons-Equipment'!M86</f>
        <v>S</v>
      </c>
      <c r="D40" s="14" t="str">
        <f>'Weapons-Equipment'!N86</f>
        <v>Opal</v>
      </c>
      <c r="E40" s="14">
        <f>'Weapons-Equipment'!O86</f>
        <v>5350</v>
      </c>
      <c r="F40" s="34">
        <v>0.91</v>
      </c>
      <c r="H40" s="13" t="str">
        <f>'Weapons-Equipment'!L13</f>
        <v>Steyr TMP</v>
      </c>
      <c r="I40" s="14" t="str">
        <f>'Weapons-Equipment'!M13</f>
        <v>S</v>
      </c>
      <c r="J40" s="14" t="str">
        <f>'Weapons-Equipment'!N13</f>
        <v>Silver</v>
      </c>
      <c r="K40" s="14">
        <f>'Weapons-Equipment'!O13</f>
        <v>5252</v>
      </c>
      <c r="L40" s="15">
        <v>0.84</v>
      </c>
      <c r="N40" s="13" t="str">
        <f>'Weapons-Equipment'!L62</f>
        <v>KRISS Vector</v>
      </c>
      <c r="O40" s="14" t="str">
        <f>'Weapons-Equipment'!M62</f>
        <v>S</v>
      </c>
      <c r="P40" s="14" t="str">
        <f>'Weapons-Equipment'!N62</f>
        <v>Ruby</v>
      </c>
      <c r="Q40" s="14">
        <f>'Weapons-Equipment'!O62</f>
        <v>5347</v>
      </c>
      <c r="R40" s="34">
        <v>0.91</v>
      </c>
      <c r="T40" s="13" t="str">
        <f>'Weapons-Equipment'!G58</f>
        <v>DP-12</v>
      </c>
      <c r="U40" s="14" t="str">
        <f>'Weapons-Equipment'!H58</f>
        <v>S</v>
      </c>
      <c r="V40" s="14" t="str">
        <f>'Weapons-Equipment'!I58</f>
        <v>Ruby</v>
      </c>
      <c r="W40" s="14">
        <f>'Weapons-Equipment'!J58</f>
        <v>5264</v>
      </c>
      <c r="X40" s="15">
        <v>1</v>
      </c>
    </row>
    <row r="41" spans="2:24">
      <c r="B41" s="13" t="str">
        <f>'Weapons-Equipment'!L74</f>
        <v>AR-57 PDW</v>
      </c>
      <c r="C41" s="14" t="str">
        <f>'Weapons-Equipment'!M74</f>
        <v>S</v>
      </c>
      <c r="D41" s="14" t="str">
        <f>'Weapons-Equipment'!N74</f>
        <v>Amethyst</v>
      </c>
      <c r="E41" s="14">
        <f>'Weapons-Equipment'!O74</f>
        <v>5214</v>
      </c>
      <c r="F41" s="34">
        <v>0.91</v>
      </c>
      <c r="H41" s="13" t="str">
        <f>'Weapons-Equipment'!V63</f>
        <v>Barret M99</v>
      </c>
      <c r="I41" s="14" t="str">
        <f>'Weapons-Equipment'!W63</f>
        <v>S</v>
      </c>
      <c r="J41" s="14" t="str">
        <f>'Weapons-Equipment'!X63</f>
        <v>Xmas</v>
      </c>
      <c r="K41" s="14">
        <f>'Weapons-Equipment'!Y63</f>
        <v>5275</v>
      </c>
      <c r="L41" s="15">
        <v>0.83</v>
      </c>
      <c r="N41" s="13" t="str">
        <f>'Weapons-Equipment'!L34</f>
        <v>FN P90</v>
      </c>
      <c r="O41" s="14" t="str">
        <f>'Weapons-Equipment'!M34</f>
        <v>S</v>
      </c>
      <c r="P41" s="14" t="str">
        <f>'Weapons-Equipment'!N34</f>
        <v>Silver</v>
      </c>
      <c r="Q41" s="14">
        <f>'Weapons-Equipment'!O34</f>
        <v>5165</v>
      </c>
      <c r="R41" s="34">
        <v>0.91</v>
      </c>
      <c r="T41" s="13" t="str">
        <f>'Weapons-Equipment'!L56</f>
        <v>Beretta MX4 Storm</v>
      </c>
      <c r="U41" s="14" t="str">
        <f>'Weapons-Equipment'!M56</f>
        <v>S</v>
      </c>
      <c r="V41" s="14" t="str">
        <f>'Weapons-Equipment'!N56</f>
        <v>Chrome</v>
      </c>
      <c r="W41" s="14">
        <f>'Weapons-Equipment'!O56</f>
        <v>5223</v>
      </c>
      <c r="X41" s="15">
        <v>1</v>
      </c>
    </row>
    <row r="42" spans="2:24">
      <c r="B42" s="13" t="str">
        <f>'Weapons-Equipment'!V30</f>
        <v>AI AWM</v>
      </c>
      <c r="C42" s="14" t="str">
        <f>'Weapons-Equipment'!W30</f>
        <v>S</v>
      </c>
      <c r="D42" s="14" t="str">
        <f>'Weapons-Equipment'!X30</f>
        <v>Gold</v>
      </c>
      <c r="E42" s="14">
        <f>'Weapons-Equipment'!Y30</f>
        <v>5267</v>
      </c>
      <c r="F42" s="34">
        <v>0.91</v>
      </c>
      <c r="H42" s="13" t="str">
        <f>'Weapons-Equipment'!AA20</f>
        <v>M60E4</v>
      </c>
      <c r="I42" s="14" t="str">
        <f>'Weapons-Equipment'!AB20</f>
        <v>S</v>
      </c>
      <c r="J42" s="14" t="str">
        <f>'Weapons-Equipment'!AC20</f>
        <v>Gold</v>
      </c>
      <c r="K42" s="14">
        <f>'Weapons-Equipment'!AD20</f>
        <v>5140</v>
      </c>
      <c r="L42" s="15">
        <v>0.83</v>
      </c>
      <c r="N42" s="13" t="str">
        <f>'Weapons-Equipment'!V29</f>
        <v>AI AWM</v>
      </c>
      <c r="O42" s="14" t="str">
        <f>'Weapons-Equipment'!W29</f>
        <v>S</v>
      </c>
      <c r="P42" s="14" t="str">
        <f>'Weapons-Equipment'!X29</f>
        <v>Blue Eagle</v>
      </c>
      <c r="Q42" s="14">
        <f>'Weapons-Equipment'!Y29</f>
        <v>5300</v>
      </c>
      <c r="R42" s="34">
        <v>0.91</v>
      </c>
      <c r="T42" s="13" t="str">
        <f>'Weapons-Equipment'!V55</f>
        <v>IMI Galil Sniper</v>
      </c>
      <c r="U42" s="14" t="str">
        <f>'Weapons-Equipment'!W55</f>
        <v>S</v>
      </c>
      <c r="V42" s="14" t="str">
        <f>'Weapons-Equipment'!X55</f>
        <v>Xmas</v>
      </c>
      <c r="W42" s="14">
        <f>'Weapons-Equipment'!Y55</f>
        <v>5369</v>
      </c>
      <c r="X42" s="15">
        <v>1</v>
      </c>
    </row>
    <row r="43" spans="2:24">
      <c r="B43" s="13" t="str">
        <f>'Weapons-Equipment'!AA26</f>
        <v>PKM</v>
      </c>
      <c r="C43" s="14" t="str">
        <f>'Weapons-Equipment'!AB26</f>
        <v>S</v>
      </c>
      <c r="D43" s="14" t="str">
        <f>'Weapons-Equipment'!AC26</f>
        <v>Chrome</v>
      </c>
      <c r="E43" s="14">
        <f>'Weapons-Equipment'!AD26</f>
        <v>5226</v>
      </c>
      <c r="F43" s="34">
        <v>0.91</v>
      </c>
      <c r="H43" s="13" t="str">
        <f>'Weapons-Equipment'!AA28</f>
        <v>PKM</v>
      </c>
      <c r="I43" s="14" t="str">
        <f>'Weapons-Equipment'!AB28</f>
        <v>S</v>
      </c>
      <c r="J43" s="14" t="str">
        <f>'Weapons-Equipment'!AC28</f>
        <v>Fire</v>
      </c>
      <c r="K43" s="14">
        <f>'Weapons-Equipment'!AD28</f>
        <v>87</v>
      </c>
      <c r="L43" s="15">
        <v>0.83</v>
      </c>
      <c r="N43" s="13" t="str">
        <f>'Weapons-Equipment'!AA32</f>
        <v>Rheinmetall MG3 AA</v>
      </c>
      <c r="O43" s="14" t="str">
        <f>'Weapons-Equipment'!AB32</f>
        <v>S</v>
      </c>
      <c r="P43" s="14" t="str">
        <f>'Weapons-Equipment'!AC32</f>
        <v>Amethyst</v>
      </c>
      <c r="Q43" s="14">
        <f>'Weapons-Equipment'!AD32</f>
        <v>5149</v>
      </c>
      <c r="R43" s="34">
        <v>0.91</v>
      </c>
      <c r="T43" s="13" t="str">
        <f>'Weapons-Equipment'!AA43</f>
        <v>HK M27 IAR</v>
      </c>
      <c r="U43" s="14" t="str">
        <f>'Weapons-Equipment'!AB43</f>
        <v>S</v>
      </c>
      <c r="V43" s="14" t="str">
        <f>'Weapons-Equipment'!AC43</f>
        <v>Pink Miu</v>
      </c>
      <c r="W43" s="14">
        <f>'Weapons-Equipment'!AD43</f>
        <v>5311</v>
      </c>
      <c r="X43" s="15">
        <v>1</v>
      </c>
    </row>
    <row r="44" spans="2:24">
      <c r="B44" s="13" t="str">
        <f>'Weapons-Equipment'!AF11</f>
        <v>Goldpop</v>
      </c>
      <c r="C44" s="14" t="str">
        <f>'Weapons-Equipment'!AG11</f>
        <v>S</v>
      </c>
      <c r="D44" s="14" t="str">
        <f>'Weapons-Equipment'!AH11</f>
        <v>Default</v>
      </c>
      <c r="E44" s="14">
        <f>'Weapons-Equipment'!AI11</f>
        <v>5305</v>
      </c>
      <c r="F44" s="34">
        <v>0.91</v>
      </c>
      <c r="H44" s="13" t="str">
        <f>'Weapons-Equipment'!AF24</f>
        <v>Hunting Knife</v>
      </c>
      <c r="I44" s="14" t="str">
        <f>'Weapons-Equipment'!AG24</f>
        <v>S</v>
      </c>
      <c r="J44" s="14" t="str">
        <f>'Weapons-Equipment'!AH24</f>
        <v>Cobalt</v>
      </c>
      <c r="K44" s="14">
        <f>'Weapons-Equipment'!AI24</f>
        <v>5297</v>
      </c>
      <c r="L44" s="15">
        <v>0.83</v>
      </c>
      <c r="N44" s="13" t="str">
        <f>'Weapons-Equipment'!AF16</f>
        <v>Wireless Microphone</v>
      </c>
      <c r="O44" s="14" t="str">
        <f>'Weapons-Equipment'!AG16</f>
        <v>S</v>
      </c>
      <c r="P44" s="14" t="str">
        <f>'Weapons-Equipment'!AH16</f>
        <v>Default</v>
      </c>
      <c r="Q44" s="14">
        <f>'Weapons-Equipment'!AI16</f>
        <v>5254</v>
      </c>
      <c r="R44" s="34">
        <v>0.91</v>
      </c>
      <c r="T44" s="13" t="str">
        <f>'Weapons-Equipment'!AF22</f>
        <v>Hunting Knife</v>
      </c>
      <c r="U44" s="14" t="str">
        <f>'Weapons-Equipment'!AG22</f>
        <v>S</v>
      </c>
      <c r="V44" s="14" t="str">
        <f>'Weapons-Equipment'!AH22</f>
        <v>Gold</v>
      </c>
      <c r="W44" s="14">
        <f>'Weapons-Equipment'!AI22</f>
        <v>79</v>
      </c>
      <c r="X44" s="15">
        <v>1</v>
      </c>
    </row>
    <row r="45" spans="2:24">
      <c r="B45" s="13" t="str">
        <f>'Weapons-Equipment'!Q19</f>
        <v>IMI Galil</v>
      </c>
      <c r="C45" s="14" t="str">
        <f>'Weapons-Equipment'!R19</f>
        <v>S</v>
      </c>
      <c r="D45" s="14" t="str">
        <f>'Weapons-Equipment'!S19</f>
        <v>Gold</v>
      </c>
      <c r="E45" s="14">
        <f>'Weapons-Equipment'!T19</f>
        <v>5142</v>
      </c>
      <c r="F45" s="34">
        <v>0.91</v>
      </c>
      <c r="H45" s="13" t="str">
        <f>'Weapons-Equipment'!Q27</f>
        <v>AK-47</v>
      </c>
      <c r="I45" s="14" t="str">
        <f>'Weapons-Equipment'!R27</f>
        <v>S</v>
      </c>
      <c r="J45" s="14" t="str">
        <f>'Weapons-Equipment'!S27</f>
        <v>Gold</v>
      </c>
      <c r="K45" s="14">
        <f>'Weapons-Equipment'!T27</f>
        <v>45</v>
      </c>
      <c r="L45" s="15">
        <v>0.83</v>
      </c>
      <c r="N45" s="13" t="str">
        <f>'Weapons-Equipment'!Q80</f>
        <v>SIG SG552</v>
      </c>
      <c r="O45" s="14" t="str">
        <f>'Weapons-Equipment'!R80</f>
        <v>S</v>
      </c>
      <c r="P45" s="14" t="str">
        <f>'Weapons-Equipment'!S80</f>
        <v>Opal</v>
      </c>
      <c r="Q45" s="14">
        <f>'Weapons-Equipment'!T80</f>
        <v>5170</v>
      </c>
      <c r="R45" s="34">
        <v>0.91</v>
      </c>
      <c r="T45" s="13" t="str">
        <f>'Weapons-Equipment'!Q55</f>
        <v>M4A1</v>
      </c>
      <c r="U45" s="14" t="str">
        <f>'Weapons-Equipment'!R55</f>
        <v>S</v>
      </c>
      <c r="V45" s="14" t="str">
        <f>'Weapons-Equipment'!S55</f>
        <v>Gold</v>
      </c>
      <c r="W45" s="14">
        <f>'Weapons-Equipment'!T55</f>
        <v>46</v>
      </c>
      <c r="X45" s="15">
        <v>1</v>
      </c>
    </row>
    <row r="46" spans="2:24">
      <c r="B46" s="13" t="str">
        <f>'Weapons-Equipment'!Q96</f>
        <v>FN SCAR-L</v>
      </c>
      <c r="C46" s="14" t="str">
        <f>'Weapons-Equipment'!R96</f>
        <v>S</v>
      </c>
      <c r="D46" s="14" t="str">
        <f>'Weapons-Equipment'!S96</f>
        <v>Cobalt</v>
      </c>
      <c r="E46" s="14">
        <f>'Weapons-Equipment'!T96</f>
        <v>5183</v>
      </c>
      <c r="F46" s="34">
        <v>0.91</v>
      </c>
      <c r="H46" s="13" t="str">
        <f>'Weapons-Equipment'!Q88</f>
        <v>KMP AEK-973</v>
      </c>
      <c r="I46" s="14" t="str">
        <f>'Weapons-Equipment'!R88</f>
        <v>S</v>
      </c>
      <c r="J46" s="14" t="str">
        <f>'Weapons-Equipment'!S88</f>
        <v>Cobalt</v>
      </c>
      <c r="K46" s="14">
        <f>'Weapons-Equipment'!T88</f>
        <v>5184</v>
      </c>
      <c r="L46" s="15">
        <v>0.83</v>
      </c>
      <c r="N46" s="13" t="str">
        <f>'Weapons-Equipment'!Q103</f>
        <v>Izhmash AK-12</v>
      </c>
      <c r="O46" s="14" t="str">
        <f>'Weapons-Equipment'!R103</f>
        <v>S</v>
      </c>
      <c r="P46" s="14" t="str">
        <f>'Weapons-Equipment'!S103</f>
        <v>Xmas</v>
      </c>
      <c r="Q46" s="14">
        <f>'Weapons-Equipment'!T103</f>
        <v>5158</v>
      </c>
      <c r="R46" s="34">
        <v>0.91</v>
      </c>
      <c r="T46" s="13" t="str">
        <f>'Weapons-Equipment'!Q122</f>
        <v>FN FNC</v>
      </c>
      <c r="U46" s="14" t="str">
        <f>'Weapons-Equipment'!R122</f>
        <v>S</v>
      </c>
      <c r="V46" s="14" t="str">
        <f>'Weapons-Equipment'!S122</f>
        <v>Honor</v>
      </c>
      <c r="W46" s="14">
        <f>'Weapons-Equipment'!T122</f>
        <v>5344</v>
      </c>
      <c r="X46" s="15">
        <v>1</v>
      </c>
    </row>
    <row r="47" spans="2:24">
      <c r="B47" s="13" t="str">
        <f>'Weapons-Equipment'!Q154</f>
        <v>XT97</v>
      </c>
      <c r="C47" s="14" t="str">
        <f>'Weapons-Equipment'!R154</f>
        <v>S</v>
      </c>
      <c r="D47" s="14" t="str">
        <f>'Weapons-Equipment'!S154</f>
        <v>Marble</v>
      </c>
      <c r="E47" s="14">
        <f>'Weapons-Equipment'!T154</f>
        <v>5329</v>
      </c>
      <c r="F47" s="35">
        <v>0.9</v>
      </c>
      <c r="H47" s="13" t="str">
        <f>'Weapons-Equipment'!Q157</f>
        <v>HK G3KA4</v>
      </c>
      <c r="I47" s="14" t="str">
        <f>'Weapons-Equipment'!R157</f>
        <v>S</v>
      </c>
      <c r="J47" s="14" t="str">
        <f>'Weapons-Equipment'!S157</f>
        <v>Pink Miu</v>
      </c>
      <c r="K47" s="14">
        <f>'Weapons-Equipment'!T157</f>
        <v>5307</v>
      </c>
      <c r="L47" s="15">
        <v>0.83</v>
      </c>
      <c r="N47" s="13" t="str">
        <f>'Weapons-Equipment'!Q160</f>
        <v>HK G36K</v>
      </c>
      <c r="O47" s="14" t="str">
        <f>'Weapons-Equipment'!R160</f>
        <v>S</v>
      </c>
      <c r="P47" s="14" t="str">
        <f>'Weapons-Equipment'!S160</f>
        <v>Pink Miu</v>
      </c>
      <c r="Q47" s="14">
        <f>'Weapons-Equipment'!T160</f>
        <v>5308</v>
      </c>
      <c r="R47" s="34">
        <v>0.91</v>
      </c>
      <c r="T47" s="13" t="str">
        <f>'Weapons-Equipment'!Q163</f>
        <v>HK XM8</v>
      </c>
      <c r="U47" s="14" t="str">
        <f>'Weapons-Equipment'!R163</f>
        <v>S</v>
      </c>
      <c r="V47" s="14" t="str">
        <f>'Weapons-Equipment'!S163</f>
        <v>Pink Miu</v>
      </c>
      <c r="W47" s="14">
        <f>'Weapons-Equipment'!T163</f>
        <v>5309</v>
      </c>
      <c r="X47" s="15">
        <v>1</v>
      </c>
    </row>
    <row r="48" spans="2:24">
      <c r="B48" s="13" t="str">
        <f>'Weapons-Equipment'!Q189</f>
        <v>M16A2</v>
      </c>
      <c r="C48" s="14" t="str">
        <f>'Weapons-Equipment'!R189</f>
        <v>S</v>
      </c>
      <c r="D48" s="14" t="str">
        <f>'Weapons-Equipment'!S189</f>
        <v>Honor</v>
      </c>
      <c r="E48" s="14">
        <f>'Weapons-Equipment'!T189</f>
        <v>5278</v>
      </c>
      <c r="F48" s="34">
        <v>0.91</v>
      </c>
      <c r="H48" s="13" t="str">
        <f>'Weapons-Equipment'!Q198</f>
        <v>Gilboa Snake</v>
      </c>
      <c r="I48" s="14" t="str">
        <f>'Weapons-Equipment'!R198</f>
        <v>S</v>
      </c>
      <c r="J48" s="14" t="str">
        <f>'Weapons-Equipment'!S198</f>
        <v>Ruby</v>
      </c>
      <c r="K48" s="14">
        <f>'Weapons-Equipment'!T198</f>
        <v>5263</v>
      </c>
      <c r="L48" s="15">
        <v>0.83</v>
      </c>
      <c r="N48" s="13" t="str">
        <f>'Weapons-Equipment'!Q199</f>
        <v>Gilboa Snake</v>
      </c>
      <c r="O48" s="14" t="str">
        <f>'Weapons-Equipment'!R199</f>
        <v>S</v>
      </c>
      <c r="P48" s="14" t="str">
        <f>'Weapons-Equipment'!S199</f>
        <v>Xmas</v>
      </c>
      <c r="Q48" s="14">
        <f>'Weapons-Equipment'!T199</f>
        <v>5368</v>
      </c>
      <c r="R48" s="35">
        <v>0.9</v>
      </c>
      <c r="T48" s="37" t="str">
        <f>'Weapons-Equipment'!G46</f>
        <v>QBS-09</v>
      </c>
      <c r="U48" s="36" t="str">
        <f>'Weapons-Equipment'!H46</f>
        <v>A</v>
      </c>
      <c r="V48" s="36" t="str">
        <f>'Weapons-Equipment'!I46</f>
        <v>Panda</v>
      </c>
      <c r="W48" s="36">
        <f>'Weapons-Equipment'!J46</f>
        <v>5208</v>
      </c>
      <c r="X48" s="20">
        <v>3</v>
      </c>
    </row>
    <row r="49" spans="2:24">
      <c r="B49" s="18" t="str">
        <f>'Weapons-Equipment'!V10</f>
        <v>Steyr Scout</v>
      </c>
      <c r="C49" s="19" t="str">
        <f>'Weapons-Equipment'!W10</f>
        <v>A</v>
      </c>
      <c r="D49" s="19" t="str">
        <f>'Weapons-Equipment'!X10</f>
        <v>Goat</v>
      </c>
      <c r="E49" s="19">
        <f>'Weapons-Equipment'!Y10</f>
        <v>5123</v>
      </c>
      <c r="F49" s="20">
        <v>5</v>
      </c>
      <c r="H49" s="18" t="str">
        <f>'Weapons-Equipment'!L23</f>
        <v>HK MP5-N</v>
      </c>
      <c r="I49" s="19" t="str">
        <f>'Weapons-Equipment'!M23</f>
        <v>A</v>
      </c>
      <c r="J49" s="19" t="str">
        <f>'Weapons-Equipment'!N23</f>
        <v>Panda</v>
      </c>
      <c r="K49" s="19">
        <f>'Weapons-Equipment'!O23</f>
        <v>5284</v>
      </c>
      <c r="L49" s="20">
        <v>3.75</v>
      </c>
      <c r="N49" s="18" t="str">
        <f>'Weapons-Equipment'!G47</f>
        <v>QBS-09</v>
      </c>
      <c r="O49" s="19" t="str">
        <f>'Weapons-Equipment'!H47</f>
        <v>A</v>
      </c>
      <c r="P49" s="19" t="str">
        <f>'Weapons-Equipment'!I47</f>
        <v>China</v>
      </c>
      <c r="Q49" s="19">
        <f>'Weapons-Equipment'!J47</f>
        <v>5153</v>
      </c>
      <c r="R49" s="20">
        <v>3.75</v>
      </c>
      <c r="T49" s="18" t="str">
        <f>'Weapons-Equipment'!V17</f>
        <v>AI AWP</v>
      </c>
      <c r="U49" s="19" t="str">
        <f>'Weapons-Equipment'!W17</f>
        <v>A</v>
      </c>
      <c r="V49" s="19" t="str">
        <f>'Weapons-Equipment'!X17</f>
        <v>Cupid</v>
      </c>
      <c r="W49" s="19">
        <f>'Weapons-Equipment'!Y17</f>
        <v>51</v>
      </c>
      <c r="X49" s="20">
        <v>3</v>
      </c>
    </row>
    <row r="50" spans="2:24">
      <c r="B50" s="18" t="str">
        <f>'Weapons-Equipment'!AK18</f>
        <v>He Grenade</v>
      </c>
      <c r="C50" s="19" t="str">
        <f>'Weapons-Equipment'!AL18</f>
        <v>A</v>
      </c>
      <c r="D50" s="19" t="str">
        <f>'Weapons-Equipment'!AM18</f>
        <v>1st. Ann.</v>
      </c>
      <c r="E50" s="19">
        <f>'Weapons-Equipment'!AN18</f>
        <v>5212</v>
      </c>
      <c r="F50" s="20">
        <v>5</v>
      </c>
      <c r="H50" s="18" t="str">
        <f>'Weapons-Equipment'!V27</f>
        <v>AI AWM</v>
      </c>
      <c r="I50" s="19" t="str">
        <f>'Weapons-Equipment'!W27</f>
        <v>A</v>
      </c>
      <c r="J50" s="19" t="str">
        <f>'Weapons-Equipment'!X27</f>
        <v>Infernal</v>
      </c>
      <c r="K50" s="19">
        <f>'Weapons-Equipment'!Y27</f>
        <v>5206</v>
      </c>
      <c r="L50" s="20">
        <v>3.75</v>
      </c>
      <c r="N50" s="18" t="str">
        <f>'Weapons-Equipment'!AF51</f>
        <v>Candle</v>
      </c>
      <c r="O50" s="19" t="str">
        <f>'Weapons-Equipment'!AG51</f>
        <v>A</v>
      </c>
      <c r="P50" s="19" t="str">
        <f>'Weapons-Equipment'!AH51</f>
        <v>Xmas</v>
      </c>
      <c r="Q50" s="19">
        <f>'Weapons-Equipment'!AI51</f>
        <v>136</v>
      </c>
      <c r="R50" s="20">
        <v>3.75</v>
      </c>
      <c r="T50" s="37" t="str">
        <f>'Weapons-Equipment'!AA59</f>
        <v>PAW-20</v>
      </c>
      <c r="U50" s="36" t="str">
        <f>'Weapons-Equipment'!AB59</f>
        <v>A</v>
      </c>
      <c r="V50" s="36" t="str">
        <f>'Weapons-Equipment'!AC59</f>
        <v>Hunter</v>
      </c>
      <c r="W50" s="36">
        <f>'Weapons-Equipment'!AD59</f>
        <v>5235</v>
      </c>
      <c r="X50" s="20">
        <v>3</v>
      </c>
    </row>
    <row r="51" spans="2:24">
      <c r="B51" s="18" t="str">
        <f>'Weapons-Equipment'!Q39</f>
        <v>AKM</v>
      </c>
      <c r="C51" s="19" t="str">
        <f>'Weapons-Equipment'!R39</f>
        <v>A</v>
      </c>
      <c r="D51" s="19" t="str">
        <f>'Weapons-Equipment'!S39</f>
        <v>Infernal</v>
      </c>
      <c r="E51" s="19">
        <f>'Weapons-Equipment'!T39</f>
        <v>5200</v>
      </c>
      <c r="F51" s="20">
        <v>5</v>
      </c>
      <c r="H51" s="18" t="str">
        <f>'Weapons-Equipment'!AK17</f>
        <v>He Grenade</v>
      </c>
      <c r="I51" s="19" t="str">
        <f>'Weapons-Equipment'!AL17</f>
        <v>A</v>
      </c>
      <c r="J51" s="19" t="str">
        <f>'Weapons-Equipment'!AM17</f>
        <v>Chocolate</v>
      </c>
      <c r="K51" s="19">
        <f>'Weapons-Equipment'!AN17</f>
        <v>5283</v>
      </c>
      <c r="L51" s="20">
        <v>3.75</v>
      </c>
      <c r="N51" s="18" t="str">
        <f>'Weapons-Equipment'!AK16</f>
        <v>He Grenade</v>
      </c>
      <c r="O51" s="19" t="str">
        <f>'Weapons-Equipment'!AL16</f>
        <v>A</v>
      </c>
      <c r="P51" s="19" t="str">
        <f>'Weapons-Equipment'!AM16</f>
        <v>Party</v>
      </c>
      <c r="Q51" s="19">
        <f>'Weapons-Equipment'!AN16</f>
        <v>5277</v>
      </c>
      <c r="R51" s="20">
        <v>3.75</v>
      </c>
      <c r="T51" s="18" t="str">
        <f>'Weapons-Equipment'!AK15</f>
        <v>He Grenade</v>
      </c>
      <c r="U51" s="19" t="str">
        <f>'Weapons-Equipment'!AL15</f>
        <v>A</v>
      </c>
      <c r="V51" s="19" t="str">
        <f>'Weapons-Equipment'!AM15</f>
        <v>Bag</v>
      </c>
      <c r="W51" s="19">
        <f>'Weapons-Equipment'!AN15</f>
        <v>64</v>
      </c>
      <c r="X51" s="20">
        <v>3</v>
      </c>
    </row>
    <row r="52" spans="2:24">
      <c r="B52" s="21" t="str">
        <f>'Weapons-Equipment'!G45</f>
        <v>QBS-09</v>
      </c>
      <c r="C52" s="22" t="str">
        <f>'Weapons-Equipment'!H45</f>
        <v>B</v>
      </c>
      <c r="D52" s="22" t="str">
        <f>'Weapons-Equipment'!I45</f>
        <v>Adv Camo</v>
      </c>
      <c r="E52" s="22">
        <f>'Weapons-Equipment'!J45</f>
        <v>5195</v>
      </c>
      <c r="F52" s="23">
        <v>5</v>
      </c>
      <c r="H52" s="18" t="str">
        <f>'Weapons-Equipment'!Q10</f>
        <v>FAMAS F1</v>
      </c>
      <c r="I52" s="19" t="str">
        <f>'Weapons-Equipment'!R10</f>
        <v>A</v>
      </c>
      <c r="J52" s="19" t="str">
        <f>'Weapons-Equipment'!S10</f>
        <v>Chicken</v>
      </c>
      <c r="K52" s="19">
        <f>'Weapons-Equipment'!T10</f>
        <v>5136</v>
      </c>
      <c r="L52" s="20">
        <v>3.75</v>
      </c>
      <c r="N52" s="37" t="str">
        <f>'Weapons-Equipment'!Q37</f>
        <v>AKM</v>
      </c>
      <c r="O52" s="36" t="str">
        <f>'Weapons-Equipment'!R37</f>
        <v>A</v>
      </c>
      <c r="P52" s="36" t="str">
        <f>'Weapons-Equipment'!S37</f>
        <v>Bear</v>
      </c>
      <c r="Q52" s="36">
        <f>'Weapons-Equipment'!T37</f>
        <v>5317</v>
      </c>
      <c r="R52" s="20">
        <v>3.75</v>
      </c>
      <c r="T52" s="18" t="str">
        <f>'Weapons-Equipment'!Q64</f>
        <v>Mk18 Mod1</v>
      </c>
      <c r="U52" s="19" t="str">
        <f>'Weapons-Equipment'!R64</f>
        <v>A</v>
      </c>
      <c r="V52" s="19" t="str">
        <f>'Weapons-Equipment'!S64</f>
        <v>Falcon</v>
      </c>
      <c r="W52" s="19">
        <f>'Weapons-Equipment'!T64</f>
        <v>5316</v>
      </c>
      <c r="X52" s="20">
        <v>3</v>
      </c>
    </row>
    <row r="53" spans="2:24">
      <c r="B53" s="21" t="str">
        <f>'Weapons-Equipment'!L44</f>
        <v>HK MP7A1</v>
      </c>
      <c r="C53" s="22" t="str">
        <f>'Weapons-Equipment'!M44</f>
        <v>B</v>
      </c>
      <c r="D53" s="22" t="str">
        <f>'Weapons-Equipment'!N44</f>
        <v>Camo</v>
      </c>
      <c r="E53" s="22">
        <f>'Weapons-Equipment'!O44</f>
        <v>5095</v>
      </c>
      <c r="F53" s="23">
        <v>5</v>
      </c>
      <c r="H53" s="21" t="str">
        <f>'Weapons-Equipment'!G28</f>
        <v>Armsel Striker-12</v>
      </c>
      <c r="I53" s="22" t="str">
        <f>'Weapons-Equipment'!H28</f>
        <v>B</v>
      </c>
      <c r="J53" s="22" t="str">
        <f>'Weapons-Equipment'!I28</f>
        <v>Camo</v>
      </c>
      <c r="K53" s="22">
        <f>'Weapons-Equipment'!J28</f>
        <v>5096</v>
      </c>
      <c r="L53" s="23">
        <v>5</v>
      </c>
      <c r="N53" s="21" t="str">
        <f>'Weapons-Equipment'!G18</f>
        <v>Benelli M1014</v>
      </c>
      <c r="O53" s="22" t="str">
        <f>'Weapons-Equipment'!H18</f>
        <v>B</v>
      </c>
      <c r="P53" s="22" t="str">
        <f>'Weapons-Equipment'!I18</f>
        <v>Camo</v>
      </c>
      <c r="Q53" s="22">
        <f>'Weapons-Equipment'!J18</f>
        <v>5087</v>
      </c>
      <c r="R53" s="23">
        <v>6.67</v>
      </c>
      <c r="T53" s="21" t="str">
        <f>'Weapons-Equipment'!G9</f>
        <v>Benelli M3</v>
      </c>
      <c r="U53" s="22" t="str">
        <f>'Weapons-Equipment'!H9</f>
        <v>B</v>
      </c>
      <c r="V53" s="22" t="str">
        <f>'Weapons-Equipment'!I9</f>
        <v>Camo</v>
      </c>
      <c r="W53" s="22">
        <f>'Weapons-Equipment'!J9</f>
        <v>5086</v>
      </c>
      <c r="X53" s="23">
        <v>6.67</v>
      </c>
    </row>
    <row r="54" spans="2:24">
      <c r="B54" s="21" t="str">
        <f>'Weapons-Equipment'!V24</f>
        <v>AI AWM</v>
      </c>
      <c r="C54" s="22" t="str">
        <f>'Weapons-Equipment'!W24</f>
        <v>B</v>
      </c>
      <c r="D54" s="22" t="str">
        <f>'Weapons-Equipment'!X24</f>
        <v>Adv Camo</v>
      </c>
      <c r="E54" s="22">
        <f>'Weapons-Equipment'!Y24</f>
        <v>5205</v>
      </c>
      <c r="F54" s="23">
        <v>5</v>
      </c>
      <c r="H54" s="21" t="str">
        <f>'Weapons-Equipment'!L39</f>
        <v>Daewoo K1A</v>
      </c>
      <c r="I54" s="22" t="str">
        <f>'Weapons-Equipment'!M39</f>
        <v>B</v>
      </c>
      <c r="J54" s="22" t="str">
        <f>'Weapons-Equipment'!N39</f>
        <v>Adv Camo</v>
      </c>
      <c r="K54" s="22">
        <f>'Weapons-Equipment'!O39</f>
        <v>5189</v>
      </c>
      <c r="L54" s="23">
        <v>5</v>
      </c>
      <c r="N54" s="21" t="str">
        <f>'Weapons-Equipment'!L33</f>
        <v>FN P90</v>
      </c>
      <c r="O54" s="22" t="str">
        <f>'Weapons-Equipment'!M33</f>
        <v>B</v>
      </c>
      <c r="P54" s="22" t="str">
        <f>'Weapons-Equipment'!N33</f>
        <v>Camo</v>
      </c>
      <c r="Q54" s="22">
        <f>'Weapons-Equipment'!O33</f>
        <v>5089</v>
      </c>
      <c r="R54" s="23">
        <v>6.67</v>
      </c>
      <c r="T54" s="21" t="str">
        <f>'Weapons-Equipment'!V42</f>
        <v>SIG SG550 Sniper</v>
      </c>
      <c r="U54" s="22" t="str">
        <f>'Weapons-Equipment'!W42</f>
        <v>B</v>
      </c>
      <c r="V54" s="22" t="str">
        <f>'Weapons-Equipment'!X42</f>
        <v>Camo</v>
      </c>
      <c r="W54" s="22">
        <f>'Weapons-Equipment'!Y42</f>
        <v>5134</v>
      </c>
      <c r="X54" s="23">
        <v>6.67</v>
      </c>
    </row>
    <row r="55" spans="2:24">
      <c r="B55" s="21" t="str">
        <f>'Weapons-Equipment'!Q140</f>
        <v>T65K1</v>
      </c>
      <c r="C55" s="22" t="str">
        <f>'Weapons-Equipment'!R140</f>
        <v>B</v>
      </c>
      <c r="D55" s="22" t="str">
        <f>'Weapons-Equipment'!S140</f>
        <v>Camo</v>
      </c>
      <c r="E55" s="22">
        <f>'Weapons-Equipment'!T140</f>
        <v>5102</v>
      </c>
      <c r="F55" s="23">
        <v>5</v>
      </c>
      <c r="H55" s="21" t="str">
        <f>'Weapons-Equipment'!Q121</f>
        <v>FN FNC</v>
      </c>
      <c r="I55" s="22" t="str">
        <f>'Weapons-Equipment'!R121</f>
        <v>B</v>
      </c>
      <c r="J55" s="22" t="str">
        <f>'Weapons-Equipment'!S121</f>
        <v>Camo</v>
      </c>
      <c r="K55" s="22">
        <f>'Weapons-Equipment'!T121</f>
        <v>5098</v>
      </c>
      <c r="L55" s="23">
        <v>5</v>
      </c>
      <c r="N55" s="21" t="str">
        <f>'Weapons-Equipment'!Q108</f>
        <v>Bushmaster ACR</v>
      </c>
      <c r="O55" s="22" t="str">
        <f>'Weapons-Equipment'!R108</f>
        <v>B</v>
      </c>
      <c r="P55" s="22" t="str">
        <f>'Weapons-Equipment'!S108</f>
        <v>Camo</v>
      </c>
      <c r="Q55" s="22">
        <f>'Weapons-Equipment'!T108</f>
        <v>5115</v>
      </c>
      <c r="R55" s="23">
        <v>6.66</v>
      </c>
      <c r="T55" s="21" t="str">
        <f>'Weapons-Equipment'!Q63</f>
        <v>Mk18 Mod1</v>
      </c>
      <c r="U55" s="22" t="str">
        <f>'Weapons-Equipment'!R63</f>
        <v>B</v>
      </c>
      <c r="V55" s="22" t="str">
        <f>'Weapons-Equipment'!S63</f>
        <v>Camo</v>
      </c>
      <c r="W55" s="22">
        <f>'Weapons-Equipment'!T63</f>
        <v>5176</v>
      </c>
      <c r="X55" s="23">
        <v>6.66</v>
      </c>
    </row>
    <row r="56" spans="2:24">
      <c r="B56" s="26" t="str">
        <f>'Weapons-Equipment'!L32</f>
        <v>FN P90</v>
      </c>
      <c r="C56" s="27" t="str">
        <f>'Weapons-Equipment'!M32</f>
        <v>C</v>
      </c>
      <c r="D56" s="27" t="str">
        <f>'Weapons-Equipment'!N32</f>
        <v>Spray</v>
      </c>
      <c r="E56" s="27">
        <f>'Weapons-Equipment'!O32</f>
        <v>5065</v>
      </c>
      <c r="F56" s="28">
        <v>11.67</v>
      </c>
      <c r="H56" s="21" t="str">
        <f>'Weapons-Equipment'!Q23</f>
        <v>AK-47</v>
      </c>
      <c r="I56" s="22" t="str">
        <f>'Weapons-Equipment'!R23</f>
        <v>B</v>
      </c>
      <c r="J56" s="22" t="str">
        <f>'Weapons-Equipment'!S23</f>
        <v>Camo</v>
      </c>
      <c r="K56" s="22">
        <f>'Weapons-Equipment'!T23</f>
        <v>5092</v>
      </c>
      <c r="L56" s="23">
        <v>5</v>
      </c>
      <c r="N56" s="26" t="str">
        <f>'Weapons-Equipment'!L38</f>
        <v>Daewoo K1A</v>
      </c>
      <c r="O56" s="27" t="str">
        <f>'Weapons-Equipment'!M38</f>
        <v>C</v>
      </c>
      <c r="P56" s="27" t="str">
        <f>'Weapons-Equipment'!N38</f>
        <v>Paint</v>
      </c>
      <c r="Q56" s="27">
        <f>'Weapons-Equipment'!O38</f>
        <v>5188</v>
      </c>
      <c r="R56" s="28">
        <v>8.75</v>
      </c>
      <c r="T56" s="26" t="str">
        <f>'Weapons-Equipment'!L28</f>
        <v>HK UMP45</v>
      </c>
      <c r="U56" s="27" t="str">
        <f>'Weapons-Equipment'!M28</f>
        <v>C</v>
      </c>
      <c r="V56" s="27" t="str">
        <f>'Weapons-Equipment'!N28</f>
        <v>Spray</v>
      </c>
      <c r="W56" s="27">
        <f>'Weapons-Equipment'!O28</f>
        <v>5050</v>
      </c>
      <c r="X56" s="28">
        <v>8.75</v>
      </c>
    </row>
    <row r="57" spans="2:24">
      <c r="B57" s="26" t="str">
        <f>'Weapons-Equipment'!V14</f>
        <v>AI AWP</v>
      </c>
      <c r="C57" s="27" t="str">
        <f>'Weapons-Equipment'!W14</f>
        <v>C</v>
      </c>
      <c r="D57" s="27" t="str">
        <f>'Weapons-Equipment'!X14</f>
        <v>Spray</v>
      </c>
      <c r="E57" s="27">
        <f>'Weapons-Equipment'!Y14</f>
        <v>5055</v>
      </c>
      <c r="F57" s="28">
        <v>11.66</v>
      </c>
      <c r="H57" s="26" t="str">
        <f>'Weapons-Equipment'!L59</f>
        <v>KRISS Vector</v>
      </c>
      <c r="I57" s="27" t="str">
        <f>'Weapons-Equipment'!M59</f>
        <v>C</v>
      </c>
      <c r="J57" s="27" t="str">
        <f>'Weapons-Equipment'!N59</f>
        <v>Spray</v>
      </c>
      <c r="K57" s="27">
        <f>'Weapons-Equipment'!O59</f>
        <v>5075</v>
      </c>
      <c r="L57" s="28">
        <v>12.67</v>
      </c>
      <c r="N57" s="26" t="str">
        <f>'Weapons-Equipment'!V22</f>
        <v>AI AWM</v>
      </c>
      <c r="O57" s="27" t="str">
        <f>'Weapons-Equipment'!W22</f>
        <v>C</v>
      </c>
      <c r="P57" s="27" t="str">
        <f>'Weapons-Equipment'!X22</f>
        <v>Paint</v>
      </c>
      <c r="Q57" s="27">
        <f>'Weapons-Equipment'!Y22</f>
        <v>5204</v>
      </c>
      <c r="R57" s="28">
        <v>8.75</v>
      </c>
      <c r="T57" s="26" t="str">
        <f>'Weapons-Equipment'!V23</f>
        <v>AI AWM</v>
      </c>
      <c r="U57" s="27" t="str">
        <f>'Weapons-Equipment'!W23</f>
        <v>C</v>
      </c>
      <c r="V57" s="27" t="str">
        <f>'Weapons-Equipment'!X23</f>
        <v>Spray</v>
      </c>
      <c r="W57" s="27">
        <f>'Weapons-Equipment'!Y23</f>
        <v>5179</v>
      </c>
      <c r="X57" s="28">
        <v>8.75</v>
      </c>
    </row>
    <row r="58" spans="2:24">
      <c r="B58" s="26" t="str">
        <f>'Weapons-Equipment'!Q79</f>
        <v>SIG SG552</v>
      </c>
      <c r="C58" s="27" t="str">
        <f>'Weapons-Equipment'!R79</f>
        <v>C</v>
      </c>
      <c r="D58" s="27" t="str">
        <f>'Weapons-Equipment'!S79</f>
        <v>Spray</v>
      </c>
      <c r="E58" s="27">
        <f>'Weapons-Equipment'!T79</f>
        <v>5063</v>
      </c>
      <c r="F58" s="28">
        <v>11.67</v>
      </c>
      <c r="H58" s="26" t="str">
        <f>'Weapons-Equipment'!Q75</f>
        <v>Steyr AUG A1</v>
      </c>
      <c r="I58" s="27" t="str">
        <f>'Weapons-Equipment'!R75</f>
        <v>C</v>
      </c>
      <c r="J58" s="27" t="str">
        <f>'Weapons-Equipment'!S75</f>
        <v>Spray</v>
      </c>
      <c r="K58" s="27">
        <f>'Weapons-Equipment'!T75</f>
        <v>5047</v>
      </c>
      <c r="L58" s="28">
        <v>12.67</v>
      </c>
      <c r="N58" s="26" t="str">
        <f>'Weapons-Equipment'!Q15</f>
        <v>IMI Galil</v>
      </c>
      <c r="O58" s="27" t="str">
        <f>'Weapons-Equipment'!R15</f>
        <v>C</v>
      </c>
      <c r="P58" s="27" t="str">
        <f>'Weapons-Equipment'!S15</f>
        <v>Spray</v>
      </c>
      <c r="Q58" s="27">
        <f>'Weapons-Equipment'!T15</f>
        <v>5052</v>
      </c>
      <c r="R58" s="28">
        <v>8.75</v>
      </c>
      <c r="T58" s="26" t="str">
        <f>'Weapons-Equipment'!Q34</f>
        <v>AKM</v>
      </c>
      <c r="U58" s="27" t="str">
        <f>'Weapons-Equipment'!R34</f>
        <v>C</v>
      </c>
      <c r="V58" s="27" t="str">
        <f>'Weapons-Equipment'!S34</f>
        <v>Paint</v>
      </c>
      <c r="W58" s="27">
        <f>'Weapons-Equipment'!T34</f>
        <v>5198</v>
      </c>
      <c r="X58" s="28">
        <v>8.75</v>
      </c>
    </row>
    <row r="59" spans="2:24">
      <c r="B59" s="8"/>
      <c r="C59" s="45">
        <f>$F$131</f>
        <v>15</v>
      </c>
      <c r="D59" s="270" t="s">
        <v>259</v>
      </c>
      <c r="E59" s="270"/>
      <c r="F59" s="9">
        <f>B60+C59+C60+D60+E60+F60</f>
        <v>100</v>
      </c>
      <c r="H59" s="26" t="str">
        <f>'Weapons-Equipment'!Q99</f>
        <v>Izhmash AK-12</v>
      </c>
      <c r="I59" s="27" t="str">
        <f>'Weapons-Equipment'!R99</f>
        <v>C</v>
      </c>
      <c r="J59" s="27" t="str">
        <f>'Weapons-Equipment'!S99</f>
        <v>Spray</v>
      </c>
      <c r="K59" s="27">
        <f>'Weapons-Equipment'!T99</f>
        <v>5081</v>
      </c>
      <c r="L59" s="28">
        <v>12.66</v>
      </c>
      <c r="N59" s="26" t="str">
        <f>'Weapons-Equipment'!Q116</f>
        <v>FN FAL</v>
      </c>
      <c r="O59" s="27" t="str">
        <f>'Weapons-Equipment'!R116</f>
        <v>C</v>
      </c>
      <c r="P59" s="27" t="str">
        <f>'Weapons-Equipment'!S116</f>
        <v>Spray</v>
      </c>
      <c r="Q59" s="27">
        <f>'Weapons-Equipment'!T116</f>
        <v>5071</v>
      </c>
      <c r="R59" s="28">
        <v>8.75</v>
      </c>
      <c r="T59" s="26" t="str">
        <f>'Weapons-Equipment'!Q107</f>
        <v>Bushmaster ACR</v>
      </c>
      <c r="U59" s="27" t="str">
        <f>'Weapons-Equipment'!R107</f>
        <v>C</v>
      </c>
      <c r="V59" s="27" t="str">
        <f>'Weapons-Equipment'!S107</f>
        <v>Spray</v>
      </c>
      <c r="W59" s="27">
        <f>'Weapons-Equipment'!T107</f>
        <v>5080</v>
      </c>
      <c r="X59" s="28">
        <v>8.75</v>
      </c>
    </row>
    <row r="60" spans="2:24">
      <c r="B60" s="29">
        <f>F36+F37</f>
        <v>5</v>
      </c>
      <c r="C60" s="40">
        <f>SUM(F38:F48)</f>
        <v>10</v>
      </c>
      <c r="D60" s="31">
        <f>F49+F50+F51</f>
        <v>15</v>
      </c>
      <c r="E60" s="32">
        <f>F52+F53+F54+F55</f>
        <v>20</v>
      </c>
      <c r="F60" s="33">
        <f>F56+F57+F58</f>
        <v>35</v>
      </c>
      <c r="H60" s="49">
        <f>L36</f>
        <v>2</v>
      </c>
      <c r="I60" s="45">
        <f>$F$131</f>
        <v>15</v>
      </c>
      <c r="J60" s="270" t="s">
        <v>259</v>
      </c>
      <c r="K60" s="270"/>
      <c r="L60" s="9">
        <f>H60+I60+I61+J61+K61+L61</f>
        <v>100</v>
      </c>
      <c r="N60" s="8"/>
      <c r="O60" s="45">
        <f>$F$131</f>
        <v>15</v>
      </c>
      <c r="P60" s="270" t="s">
        <v>259</v>
      </c>
      <c r="Q60" s="270"/>
      <c r="R60" s="9">
        <f>N61+O60+O61+P61+Q61+R61</f>
        <v>100</v>
      </c>
      <c r="T60" s="8"/>
      <c r="U60" s="45">
        <f>$F$131</f>
        <v>15</v>
      </c>
      <c r="V60" s="270" t="s">
        <v>259</v>
      </c>
      <c r="W60" s="270"/>
      <c r="X60" s="9">
        <f>T61+U60+U61+V61+W61+X61</f>
        <v>100</v>
      </c>
    </row>
    <row r="61" spans="2:24">
      <c r="H61" s="44"/>
      <c r="I61" s="30">
        <f>SUM(L37:L48)</f>
        <v>10</v>
      </c>
      <c r="J61" s="31">
        <f>SUM(L49:L52)</f>
        <v>15</v>
      </c>
      <c r="K61" s="32">
        <f>SUM(L53:L56)</f>
        <v>20</v>
      </c>
      <c r="L61" s="33">
        <f>SUM(L57:L59)</f>
        <v>38</v>
      </c>
      <c r="N61" s="29">
        <f>R36+R37</f>
        <v>5</v>
      </c>
      <c r="O61" s="40">
        <f>SUM(R38:R48)</f>
        <v>10</v>
      </c>
      <c r="P61" s="31">
        <f>R49+R50+R51+R52</f>
        <v>15</v>
      </c>
      <c r="Q61" s="32">
        <f>R53+R54+R55</f>
        <v>20</v>
      </c>
      <c r="R61" s="33">
        <f>R56+R57+R58+R59</f>
        <v>35</v>
      </c>
      <c r="T61" s="29">
        <f>X36+X37</f>
        <v>5</v>
      </c>
      <c r="U61" s="30">
        <f>SUM(X38:X47)</f>
        <v>10</v>
      </c>
      <c r="V61" s="31">
        <f>X48+X49+X50+X51+X52</f>
        <v>15</v>
      </c>
      <c r="W61" s="32">
        <f>X53+X54+X55</f>
        <v>20</v>
      </c>
      <c r="X61" s="33">
        <f>X56+X57+X58+X59</f>
        <v>35</v>
      </c>
    </row>
    <row r="63" spans="2:24">
      <c r="B63" s="8" t="s">
        <v>30</v>
      </c>
      <c r="C63" s="276" t="s">
        <v>240</v>
      </c>
      <c r="D63" s="276"/>
      <c r="E63" s="276"/>
      <c r="F63" s="9" t="s">
        <v>239</v>
      </c>
      <c r="H63" s="8" t="s">
        <v>30</v>
      </c>
      <c r="I63" s="276" t="s">
        <v>240</v>
      </c>
      <c r="J63" s="276"/>
      <c r="K63" s="276"/>
      <c r="L63" s="9" t="s">
        <v>239</v>
      </c>
      <c r="N63" s="8" t="s">
        <v>30</v>
      </c>
      <c r="O63" s="276" t="s">
        <v>240</v>
      </c>
      <c r="P63" s="276"/>
      <c r="Q63" s="276"/>
      <c r="R63" s="9" t="s">
        <v>239</v>
      </c>
      <c r="T63" s="8" t="s">
        <v>30</v>
      </c>
      <c r="U63" s="276" t="s">
        <v>240</v>
      </c>
      <c r="V63" s="276"/>
      <c r="W63" s="276"/>
      <c r="X63" s="9" t="s">
        <v>239</v>
      </c>
    </row>
    <row r="64" spans="2:24">
      <c r="B64" s="277">
        <v>50026</v>
      </c>
      <c r="C64" s="271" t="s">
        <v>252</v>
      </c>
      <c r="D64" s="271"/>
      <c r="E64" s="271"/>
      <c r="F64" s="274"/>
      <c r="H64" s="277">
        <v>50023</v>
      </c>
      <c r="I64" s="271" t="s">
        <v>251</v>
      </c>
      <c r="J64" s="271"/>
      <c r="K64" s="271"/>
      <c r="L64" s="274"/>
      <c r="N64" s="277">
        <v>50036</v>
      </c>
      <c r="O64" s="271" t="s">
        <v>250</v>
      </c>
      <c r="P64" s="271"/>
      <c r="Q64" s="271"/>
      <c r="R64" s="274"/>
      <c r="T64" s="277">
        <v>50004</v>
      </c>
      <c r="U64" s="271" t="s">
        <v>253</v>
      </c>
      <c r="V64" s="271"/>
      <c r="W64" s="271"/>
      <c r="X64" s="274"/>
    </row>
    <row r="65" spans="2:24">
      <c r="B65" s="277"/>
      <c r="C65" s="272" t="s">
        <v>335</v>
      </c>
      <c r="D65" s="272"/>
      <c r="E65" s="94">
        <f>(COUNT(E67:E68)*$T$98+COUNT(E69:E79)*$T$99+COUNT(E80:E84)*$T$100+COUNT(E85:E87)*$T$101+COUNT(E88:E90)*$T$102)/3.2 + 270</f>
        <v>6735.7738095238092</v>
      </c>
      <c r="F65" s="274"/>
      <c r="H65" s="277"/>
      <c r="I65" s="272" t="s">
        <v>335</v>
      </c>
      <c r="J65" s="272"/>
      <c r="K65" s="94">
        <f>(COUNT(K67:K68)*$T$98+COUNT(K69:K79)*$T$99+COUNT(K80:K84)*$T$100+COUNT(K85:K87)*$T$101+COUNT(K88:K90)*$T$102)/3.2 + 230</f>
        <v>6695.7738095238092</v>
      </c>
      <c r="L65" s="274"/>
      <c r="N65" s="277"/>
      <c r="O65" s="272" t="s">
        <v>335</v>
      </c>
      <c r="P65" s="272"/>
      <c r="Q65" s="94">
        <f>(COUNT(Q67:Q68)*$T$98+COUNT(Q69:Q79)*$T$99+COUNT(Q80:Q84)*$T$100+COUNT(Q85:Q87)*$T$101+COUNT(Q88:Q90)*$T$102)/3.2 + 230</f>
        <v>6695.7738095238092</v>
      </c>
      <c r="R65" s="274"/>
      <c r="T65" s="277"/>
      <c r="U65" s="272" t="s">
        <v>335</v>
      </c>
      <c r="V65" s="272"/>
      <c r="W65" s="94">
        <f>(COUNT(W67)*$T$98+COUNT(W68:W79)*$T$99+COUNT(W80:W83)*$T$100+COUNT(W84:W87)*$T$101+COUNT(W88:W90)*$T$102)/3.2 + 200</f>
        <v>6301.1904761904771</v>
      </c>
      <c r="X65" s="274"/>
    </row>
    <row r="66" spans="2:24">
      <c r="B66" s="46" t="s">
        <v>9</v>
      </c>
      <c r="C66" s="47" t="s">
        <v>0</v>
      </c>
      <c r="D66" s="47" t="s">
        <v>3</v>
      </c>
      <c r="E66" s="47" t="s">
        <v>30</v>
      </c>
      <c r="F66" s="48" t="s">
        <v>244</v>
      </c>
      <c r="H66" s="46" t="s">
        <v>9</v>
      </c>
      <c r="I66" s="47" t="s">
        <v>0</v>
      </c>
      <c r="J66" s="47" t="s">
        <v>3</v>
      </c>
      <c r="K66" s="47" t="s">
        <v>30</v>
      </c>
      <c r="L66" s="48" t="s">
        <v>244</v>
      </c>
      <c r="N66" s="46" t="s">
        <v>9</v>
      </c>
      <c r="O66" s="47" t="s">
        <v>0</v>
      </c>
      <c r="P66" s="47" t="s">
        <v>3</v>
      </c>
      <c r="Q66" s="47" t="s">
        <v>30</v>
      </c>
      <c r="R66" s="48" t="s">
        <v>244</v>
      </c>
      <c r="T66" s="46" t="s">
        <v>9</v>
      </c>
      <c r="U66" s="47" t="s">
        <v>0</v>
      </c>
      <c r="V66" s="47" t="s">
        <v>3</v>
      </c>
      <c r="W66" s="47" t="s">
        <v>30</v>
      </c>
      <c r="X66" s="48" t="s">
        <v>244</v>
      </c>
    </row>
    <row r="67" spans="2:24">
      <c r="B67" s="10" t="str">
        <f>'Weapons-Equipment'!L50</f>
        <v>HK MP7A1</v>
      </c>
      <c r="C67" s="11" t="str">
        <f>'Weapons-Equipment'!M50</f>
        <v>SS</v>
      </c>
      <c r="D67" s="11" t="str">
        <f>'Weapons-Equipment'!N50</f>
        <v>Phoenix</v>
      </c>
      <c r="E67" s="11">
        <f>'Weapons-Equipment'!O50</f>
        <v>105</v>
      </c>
      <c r="F67" s="12">
        <v>2.5</v>
      </c>
      <c r="H67" s="10" t="str">
        <f>'Weapons-Equipment'!Q57</f>
        <v>M4A1</v>
      </c>
      <c r="I67" s="11" t="str">
        <f>'Weapons-Equipment'!R57</f>
        <v>SS</v>
      </c>
      <c r="J67" s="11" t="str">
        <f>'Weapons-Equipment'!S57</f>
        <v>Monster</v>
      </c>
      <c r="K67" s="11">
        <f>'Weapons-Equipment'!T57</f>
        <v>93</v>
      </c>
      <c r="L67" s="12">
        <v>2.5</v>
      </c>
      <c r="N67" s="10" t="str">
        <f>'Weapons-Equipment'!Q30</f>
        <v>AK-47</v>
      </c>
      <c r="O67" s="11" t="str">
        <f>'Weapons-Equipment'!R30</f>
        <v>SS</v>
      </c>
      <c r="P67" s="11" t="str">
        <f>'Weapons-Equipment'!S30</f>
        <v>Monster</v>
      </c>
      <c r="Q67" s="11">
        <f>'Weapons-Equipment'!T30</f>
        <v>94</v>
      </c>
      <c r="R67" s="12">
        <v>2.5</v>
      </c>
      <c r="T67" s="10" t="str">
        <f>'Weapons-Equipment'!V69</f>
        <v>M99 Railgun</v>
      </c>
      <c r="U67" s="11" t="str">
        <f>'Weapons-Equipment'!W69</f>
        <v>SS</v>
      </c>
      <c r="V67" s="11" t="str">
        <f>'Weapons-Equipment'!X69</f>
        <v>Default</v>
      </c>
      <c r="W67" s="11">
        <f>'Weapons-Equipment'!Y69</f>
        <v>150</v>
      </c>
      <c r="X67" s="12">
        <v>5</v>
      </c>
    </row>
    <row r="68" spans="2:24">
      <c r="B68" s="10" t="str">
        <f>'Weapons-Equipment'!V37</f>
        <v>AI AWM</v>
      </c>
      <c r="C68" s="11" t="str">
        <f>'Weapons-Equipment'!W37</f>
        <v>SS</v>
      </c>
      <c r="D68" s="11" t="str">
        <f>'Weapons-Equipment'!X37</f>
        <v>Gauss Prototype</v>
      </c>
      <c r="E68" s="11">
        <f>'Weapons-Equipment'!Y37</f>
        <v>5244</v>
      </c>
      <c r="F68" s="12">
        <v>2.5</v>
      </c>
      <c r="H68" s="10" t="str">
        <f>'Weapons-Equipment'!V70</f>
        <v>M99 Railgun</v>
      </c>
      <c r="I68" s="11" t="str">
        <f>'Weapons-Equipment'!W70</f>
        <v>SS</v>
      </c>
      <c r="J68" s="11" t="str">
        <f>'Weapons-Equipment'!X70</f>
        <v>Prototype</v>
      </c>
      <c r="K68" s="11">
        <f>'Weapons-Equipment'!Y70</f>
        <v>5338</v>
      </c>
      <c r="L68" s="12">
        <v>2.5</v>
      </c>
      <c r="N68" s="10" t="str">
        <f>'Weapons-Equipment'!V71</f>
        <v>M99 Railgun</v>
      </c>
      <c r="O68" s="11" t="str">
        <f>'Weapons-Equipment'!W71</f>
        <v>SS</v>
      </c>
      <c r="P68" s="11" t="str">
        <f>'Weapons-Equipment'!X71</f>
        <v>Black</v>
      </c>
      <c r="Q68" s="11">
        <f>'Weapons-Equipment'!Y71</f>
        <v>5339</v>
      </c>
      <c r="R68" s="12">
        <v>2.5</v>
      </c>
      <c r="T68" s="13" t="str">
        <f>'Weapons-Equipment'!B10</f>
        <v>Glock 18C</v>
      </c>
      <c r="U68" s="14" t="str">
        <f>'Weapons-Equipment'!C10</f>
        <v>S</v>
      </c>
      <c r="V68" s="14" t="str">
        <f>'Weapons-Equipment'!D10</f>
        <v>Honor</v>
      </c>
      <c r="W68" s="14">
        <f>'Weapons-Equipment'!E10</f>
        <v>5280</v>
      </c>
      <c r="X68" s="15">
        <v>0.84</v>
      </c>
    </row>
    <row r="69" spans="2:24">
      <c r="B69" s="13" t="str">
        <f>'Weapons-Equipment'!B19</f>
        <v>HK USP</v>
      </c>
      <c r="C69" s="14" t="str">
        <f>'Weapons-Equipment'!C19</f>
        <v>S</v>
      </c>
      <c r="D69" s="14" t="str">
        <f>'Weapons-Equipment'!D19</f>
        <v>Gold</v>
      </c>
      <c r="E69" s="14">
        <f>'Weapons-Equipment'!E19</f>
        <v>5270</v>
      </c>
      <c r="F69" s="34">
        <v>0.91</v>
      </c>
      <c r="H69" s="13" t="str">
        <f>'Weapons-Equipment'!B31</f>
        <v>IMI Desert Eagle</v>
      </c>
      <c r="I69" s="14" t="str">
        <f>'Weapons-Equipment'!C31</f>
        <v>S</v>
      </c>
      <c r="J69" s="14" t="str">
        <f>'Weapons-Equipment'!D31</f>
        <v>SD</v>
      </c>
      <c r="K69" s="14">
        <f>'Weapons-Equipment'!E31</f>
        <v>5356</v>
      </c>
      <c r="L69" s="34">
        <v>0.91</v>
      </c>
      <c r="N69" s="13" t="str">
        <f>'Weapons-Equipment'!B47</f>
        <v>Dual Berreta 92</v>
      </c>
      <c r="O69" s="14" t="str">
        <f>'Weapons-Equipment'!C47</f>
        <v>S</v>
      </c>
      <c r="P69" s="14" t="str">
        <f>'Weapons-Equipment'!D47</f>
        <v>Neon</v>
      </c>
      <c r="Q69" s="14">
        <f>'Weapons-Equipment'!E47</f>
        <v>5360</v>
      </c>
      <c r="R69" s="34">
        <v>0.91</v>
      </c>
      <c r="T69" s="13" t="str">
        <f>'Weapons-Equipment'!B57</f>
        <v>Walther PP</v>
      </c>
      <c r="U69" s="14" t="str">
        <f>'Weapons-Equipment'!C57</f>
        <v>S</v>
      </c>
      <c r="V69" s="14" t="str">
        <f>'Weapons-Equipment'!D57</f>
        <v>Silver</v>
      </c>
      <c r="W69" s="14">
        <f>'Weapons-Equipment'!E57</f>
        <v>5121</v>
      </c>
      <c r="X69" s="15">
        <v>0.84</v>
      </c>
    </row>
    <row r="70" spans="2:24">
      <c r="B70" s="13" t="str">
        <f>'Weapons-Equipment'!B34</f>
        <v>IMI Desert Eagle</v>
      </c>
      <c r="C70" s="14" t="str">
        <f>'Weapons-Equipment'!C34</f>
        <v>S</v>
      </c>
      <c r="D70" s="14" t="str">
        <f>'Weapons-Equipment'!D34</f>
        <v>Golden Eagle</v>
      </c>
      <c r="E70" s="14">
        <f>'Weapons-Equipment'!E34</f>
        <v>5117</v>
      </c>
      <c r="F70" s="34">
        <v>0.91</v>
      </c>
      <c r="H70" s="13" t="str">
        <f>'Weapons-Equipment'!B20</f>
        <v>HK USP</v>
      </c>
      <c r="I70" s="14" t="str">
        <f>'Weapons-Equipment'!C20</f>
        <v>S</v>
      </c>
      <c r="J70" s="14" t="str">
        <f>'Weapons-Equipment'!D20</f>
        <v>Gauss</v>
      </c>
      <c r="K70" s="14">
        <f>'Weapons-Equipment'!E20</f>
        <v>5245</v>
      </c>
      <c r="L70" s="34">
        <v>0.91</v>
      </c>
      <c r="N70" s="13" t="str">
        <f>'Weapons-Equipment'!B12</f>
        <v>Glock 18C</v>
      </c>
      <c r="O70" s="14" t="str">
        <f>'Weapons-Equipment'!C12</f>
        <v>S</v>
      </c>
      <c r="P70" s="14" t="str">
        <f>'Weapons-Equipment'!D12</f>
        <v>Gauss</v>
      </c>
      <c r="Q70" s="14">
        <f>'Weapons-Equipment'!E12</f>
        <v>5246</v>
      </c>
      <c r="R70" s="34">
        <v>0.91</v>
      </c>
      <c r="T70" s="13" t="str">
        <f>'Weapons-Equipment'!G32</f>
        <v>Armsel Striker-12</v>
      </c>
      <c r="U70" s="14" t="str">
        <f>'Weapons-Equipment'!H32</f>
        <v>S</v>
      </c>
      <c r="V70" s="14" t="str">
        <f>'Weapons-Equipment'!I32</f>
        <v>Chrome</v>
      </c>
      <c r="W70" s="14">
        <f>'Weapons-Equipment'!J32</f>
        <v>5146</v>
      </c>
      <c r="X70" s="15">
        <v>0.84</v>
      </c>
    </row>
    <row r="71" spans="2:24">
      <c r="B71" s="13" t="str">
        <f>'Weapons-Equipment'!G54</f>
        <v>Daewoo USAS-12</v>
      </c>
      <c r="C71" s="14" t="str">
        <f>'Weapons-Equipment'!H54</f>
        <v>S</v>
      </c>
      <c r="D71" s="14" t="str">
        <f>'Weapons-Equipment'!I54</f>
        <v>Xmas</v>
      </c>
      <c r="E71" s="14">
        <f>'Weapons-Equipment'!J54</f>
        <v>5274</v>
      </c>
      <c r="F71" s="34">
        <v>0.91</v>
      </c>
      <c r="H71" s="13" t="str">
        <f>'Weapons-Equipment'!G38</f>
        <v>Double Defence</v>
      </c>
      <c r="I71" s="14" t="str">
        <f>'Weapons-Equipment'!H38</f>
        <v>S</v>
      </c>
      <c r="J71" s="14" t="str">
        <f>'Weapons-Equipment'!I38</f>
        <v>Amethyst</v>
      </c>
      <c r="K71" s="14">
        <f>'Weapons-Equipment'!J38</f>
        <v>5150</v>
      </c>
      <c r="L71" s="34">
        <v>0.91</v>
      </c>
      <c r="N71" s="13" t="str">
        <f>'Weapons-Equipment'!G35</f>
        <v>Remington M870</v>
      </c>
      <c r="O71" s="14" t="str">
        <f>'Weapons-Equipment'!H35</f>
        <v>S</v>
      </c>
      <c r="P71" s="14" t="str">
        <f>'Weapons-Equipment'!I35</f>
        <v>Cobalt</v>
      </c>
      <c r="Q71" s="14">
        <f>'Weapons-Equipment'!J35</f>
        <v>5242</v>
      </c>
      <c r="R71" s="34">
        <v>0.91</v>
      </c>
      <c r="T71" s="13" t="str">
        <f>'Weapons-Equipment'!L29</f>
        <v>HK UMP45</v>
      </c>
      <c r="U71" s="14" t="str">
        <f>'Weapons-Equipment'!M29</f>
        <v>S</v>
      </c>
      <c r="V71" s="14" t="str">
        <f>'Weapons-Equipment'!N29</f>
        <v>Ruby</v>
      </c>
      <c r="W71" s="14">
        <f>'Weapons-Equipment'!O29</f>
        <v>5346</v>
      </c>
      <c r="X71" s="15">
        <v>0.84</v>
      </c>
    </row>
    <row r="72" spans="2:24">
      <c r="B72" s="13" t="str">
        <f>'Weapons-Equipment'!L14</f>
        <v>Steyr TMP</v>
      </c>
      <c r="C72" s="14" t="str">
        <f>'Weapons-Equipment'!M14</f>
        <v>S</v>
      </c>
      <c r="D72" s="14" t="str">
        <f>'Weapons-Equipment'!N14</f>
        <v>Cobalt</v>
      </c>
      <c r="E72" s="14">
        <f>'Weapons-Equipment'!O14</f>
        <v>5295</v>
      </c>
      <c r="F72" s="34">
        <v>0.91</v>
      </c>
      <c r="H72" s="13" t="str">
        <f>'Weapons-Equipment'!L40</f>
        <v>Daewoo K1A</v>
      </c>
      <c r="I72" s="14" t="str">
        <f>'Weapons-Equipment'!M40</f>
        <v>S</v>
      </c>
      <c r="J72" s="14" t="str">
        <f>'Weapons-Equipment'!N40</f>
        <v>Opal</v>
      </c>
      <c r="K72" s="14">
        <f>'Weapons-Equipment'!O40</f>
        <v>5258</v>
      </c>
      <c r="L72" s="34">
        <v>0.91</v>
      </c>
      <c r="N72" s="13" t="str">
        <f>'Weapons-Equipment'!L48</f>
        <v>HK MP7A1</v>
      </c>
      <c r="O72" s="14" t="str">
        <f>'Weapons-Equipment'!M48</f>
        <v>S</v>
      </c>
      <c r="P72" s="14" t="str">
        <f>'Weapons-Equipment'!N48</f>
        <v>Chrome</v>
      </c>
      <c r="Q72" s="14">
        <f>'Weapons-Equipment'!O48</f>
        <v>5144</v>
      </c>
      <c r="R72" s="34">
        <v>0.91</v>
      </c>
      <c r="T72" s="13" t="str">
        <f>'Weapons-Equipment'!L25</f>
        <v>HK MP5-N</v>
      </c>
      <c r="U72" s="14" t="str">
        <f>'Weapons-Equipment'!M25</f>
        <v>S</v>
      </c>
      <c r="V72" s="14" t="str">
        <f>'Weapons-Equipment'!N25</f>
        <v>Gold</v>
      </c>
      <c r="W72" s="14">
        <f>'Weapons-Equipment'!O25</f>
        <v>5132</v>
      </c>
      <c r="X72" s="15">
        <v>0.83</v>
      </c>
    </row>
    <row r="73" spans="2:24">
      <c r="B73" s="13" t="str">
        <f>'Weapons-Equipment'!V62</f>
        <v>Barret M99</v>
      </c>
      <c r="C73" s="14" t="str">
        <f>'Weapons-Equipment'!W62</f>
        <v>S</v>
      </c>
      <c r="D73" s="14" t="str">
        <f>'Weapons-Equipment'!X62</f>
        <v>Silver</v>
      </c>
      <c r="E73" s="14">
        <f>'Weapons-Equipment'!Y62</f>
        <v>5248</v>
      </c>
      <c r="F73" s="34">
        <v>0.91</v>
      </c>
      <c r="H73" s="13" t="str">
        <f>'Weapons-Equipment'!L47</f>
        <v>HK MP7A1</v>
      </c>
      <c r="I73" s="14" t="str">
        <f>'Weapons-Equipment'!M47</f>
        <v>S</v>
      </c>
      <c r="J73" s="14" t="str">
        <f>'Weapons-Equipment'!N47</f>
        <v>Neon</v>
      </c>
      <c r="K73" s="14">
        <f>'Weapons-Equipment'!O47</f>
        <v>5321</v>
      </c>
      <c r="L73" s="34">
        <v>0.91</v>
      </c>
      <c r="N73" s="13" t="str">
        <f>'Weapons-Equipment'!L65</f>
        <v>KRISS Vector</v>
      </c>
      <c r="O73" s="14" t="str">
        <f>'Weapons-Equipment'!M65</f>
        <v>S</v>
      </c>
      <c r="P73" s="14" t="str">
        <f>'Weapons-Equipment'!N65</f>
        <v>Chrome</v>
      </c>
      <c r="Q73" s="14">
        <f>'Weapons-Equipment'!O65</f>
        <v>5145</v>
      </c>
      <c r="R73" s="34">
        <v>0.91</v>
      </c>
      <c r="T73" s="13" t="str">
        <f>'Weapons-Equipment'!V44</f>
        <v>SIG SG550 Sniper</v>
      </c>
      <c r="U73" s="14" t="str">
        <f>'Weapons-Equipment'!W44</f>
        <v>S</v>
      </c>
      <c r="V73" s="14" t="str">
        <f>'Weapons-Equipment'!X44</f>
        <v>Cobalt</v>
      </c>
      <c r="W73" s="14">
        <f>'Weapons-Equipment'!Y44</f>
        <v>5241</v>
      </c>
      <c r="X73" s="15">
        <v>0.83</v>
      </c>
    </row>
    <row r="74" spans="2:24">
      <c r="B74" s="13" t="str">
        <f>'Weapons-Equipment'!AA36</f>
        <v>Daewoo K12</v>
      </c>
      <c r="C74" s="14" t="str">
        <f>'Weapons-Equipment'!AB36</f>
        <v>S</v>
      </c>
      <c r="D74" s="14" t="str">
        <f>'Weapons-Equipment'!AC36</f>
        <v>Honor</v>
      </c>
      <c r="E74" s="14">
        <f>'Weapons-Equipment'!AD36</f>
        <v>5292</v>
      </c>
      <c r="F74" s="34">
        <v>0.91</v>
      </c>
      <c r="H74" s="13" t="str">
        <f>'Weapons-Equipment'!V19</f>
        <v>AI AWP</v>
      </c>
      <c r="I74" s="14" t="str">
        <f>'Weapons-Equipment'!W19</f>
        <v>S</v>
      </c>
      <c r="J74" s="14" t="str">
        <f>'Weapons-Equipment'!X19</f>
        <v>Gold</v>
      </c>
      <c r="K74" s="14">
        <f>'Weapons-Equipment'!Y19</f>
        <v>5118</v>
      </c>
      <c r="L74" s="34">
        <v>0.91</v>
      </c>
      <c r="N74" s="13" t="str">
        <f>'Weapons-Equipment'!V11</f>
        <v>Steyr Scout</v>
      </c>
      <c r="O74" s="14" t="str">
        <f>'Weapons-Equipment'!W11</f>
        <v>S</v>
      </c>
      <c r="P74" s="14" t="str">
        <f>'Weapons-Equipment'!X11</f>
        <v>Gold</v>
      </c>
      <c r="Q74" s="14">
        <f>'Weapons-Equipment'!Y11</f>
        <v>5133</v>
      </c>
      <c r="R74" s="34">
        <v>0.91</v>
      </c>
      <c r="T74" s="13" t="str">
        <f>'Weapons-Equipment'!AA47</f>
        <v>M1918 Bar</v>
      </c>
      <c r="U74" s="14" t="str">
        <f>'Weapons-Equipment'!AB47</f>
        <v>S</v>
      </c>
      <c r="V74" s="14" t="str">
        <f>'Weapons-Equipment'!AC47</f>
        <v>Opal</v>
      </c>
      <c r="W74" s="14">
        <f>'Weapons-Equipment'!AD47</f>
        <v>5352</v>
      </c>
      <c r="X74" s="15">
        <v>0.83</v>
      </c>
    </row>
    <row r="75" spans="2:24">
      <c r="B75" s="13" t="str">
        <f>'Weapons-Equipment'!AF31</f>
        <v>Wrench</v>
      </c>
      <c r="C75" s="14" t="str">
        <f>'Weapons-Equipment'!AG31</f>
        <v>S</v>
      </c>
      <c r="D75" s="14" t="str">
        <f>'Weapons-Equipment'!AH31</f>
        <v>Gold</v>
      </c>
      <c r="E75" s="14">
        <f>'Weapons-Equipment'!AI31</f>
        <v>84</v>
      </c>
      <c r="F75" s="34">
        <v>0.91</v>
      </c>
      <c r="H75" s="13" t="str">
        <f>'Weapons-Equipment'!AA16</f>
        <v>M60E4</v>
      </c>
      <c r="I75" s="14" t="str">
        <f>'Weapons-Equipment'!AB16</f>
        <v>S</v>
      </c>
      <c r="J75" s="14" t="str">
        <f>'Weapons-Equipment'!AC16</f>
        <v>Bamboo</v>
      </c>
      <c r="K75" s="14">
        <f>'Weapons-Equipment'!AD16</f>
        <v>5314</v>
      </c>
      <c r="L75" s="34">
        <v>0.91</v>
      </c>
      <c r="N75" s="13" t="str">
        <f>'Weapons-Equipment'!AA44</f>
        <v>HK M27 IAR</v>
      </c>
      <c r="O75" s="14" t="str">
        <f>'Weapons-Equipment'!AB44</f>
        <v>S</v>
      </c>
      <c r="P75" s="14" t="str">
        <f>'Weapons-Equipment'!AC44</f>
        <v>Xmas</v>
      </c>
      <c r="Q75" s="14">
        <f>'Weapons-Equipment'!AD44</f>
        <v>5366</v>
      </c>
      <c r="R75" s="34">
        <v>0.91</v>
      </c>
      <c r="T75" s="13" t="str">
        <f>'Weapons-Equipment'!AA17</f>
        <v>M60E4</v>
      </c>
      <c r="U75" s="14" t="str">
        <f>'Weapons-Equipment'!AB17</f>
        <v>S</v>
      </c>
      <c r="V75" s="14" t="str">
        <f>'Weapons-Equipment'!AC17</f>
        <v>Amethyst</v>
      </c>
      <c r="W75" s="14">
        <f>'Weapons-Equipment'!AD17</f>
        <v>5289</v>
      </c>
      <c r="X75" s="15">
        <v>0.83</v>
      </c>
    </row>
    <row r="76" spans="2:24">
      <c r="B76" s="13" t="str">
        <f>'Weapons-Equipment'!Q66</f>
        <v>Mk18 Mod1</v>
      </c>
      <c r="C76" s="14" t="str">
        <f>'Weapons-Equipment'!R66</f>
        <v>S</v>
      </c>
      <c r="D76" s="14" t="str">
        <f>'Weapons-Equipment'!S66</f>
        <v>Bamboo</v>
      </c>
      <c r="E76" s="14">
        <f>'Weapons-Equipment'!T66</f>
        <v>5340</v>
      </c>
      <c r="F76" s="34">
        <v>0.91</v>
      </c>
      <c r="H76" s="13" t="str">
        <f>'Weapons-Equipment'!AF49</f>
        <v>Harpoon</v>
      </c>
      <c r="I76" s="14" t="str">
        <f>'Weapons-Equipment'!AG49</f>
        <v>S</v>
      </c>
      <c r="J76" s="14" t="str">
        <f>'Weapons-Equipment'!AH49</f>
        <v>Gold</v>
      </c>
      <c r="K76" s="14">
        <f>'Weapons-Equipment'!AI49</f>
        <v>5231</v>
      </c>
      <c r="L76" s="34">
        <v>0.91</v>
      </c>
      <c r="N76" s="13" t="str">
        <f>'Weapons-Equipment'!AF36</f>
        <v>Crowbar</v>
      </c>
      <c r="O76" s="14" t="str">
        <f>'Weapons-Equipment'!AG36</f>
        <v>S</v>
      </c>
      <c r="P76" s="14" t="str">
        <f>'Weapons-Equipment'!AH36</f>
        <v>Gold</v>
      </c>
      <c r="Q76" s="14">
        <f>'Weapons-Equipment'!AI36</f>
        <v>5232</v>
      </c>
      <c r="R76" s="34">
        <v>0.91</v>
      </c>
      <c r="T76" s="13" t="str">
        <f>'Weapons-Equipment'!Q54</f>
        <v>M4A1</v>
      </c>
      <c r="U76" s="14" t="str">
        <f>'Weapons-Equipment'!R54</f>
        <v>S</v>
      </c>
      <c r="V76" s="14" t="str">
        <f>'Weapons-Equipment'!S54</f>
        <v>Taiwan CBT</v>
      </c>
      <c r="W76" s="14">
        <f>'Weapons-Equipment'!T54</f>
        <v>5995</v>
      </c>
      <c r="X76" s="15">
        <v>0.83</v>
      </c>
    </row>
    <row r="77" spans="2:24">
      <c r="B77" s="16" t="str">
        <f>'Weapons-Equipment'!Q112</f>
        <v>Bushmaster ACR</v>
      </c>
      <c r="C77" s="17" t="str">
        <f>'Weapons-Equipment'!R112</f>
        <v>S</v>
      </c>
      <c r="D77" s="17" t="str">
        <f>'Weapons-Equipment'!S112</f>
        <v>Xmas</v>
      </c>
      <c r="E77" s="17">
        <f>'Weapons-Equipment'!T112</f>
        <v>5159</v>
      </c>
      <c r="F77" s="34">
        <v>0.91</v>
      </c>
      <c r="H77" s="13" t="str">
        <f>'Weapons-Equipment'!Q76</f>
        <v>Steyr AUG A1</v>
      </c>
      <c r="I77" s="14" t="str">
        <f>'Weapons-Equipment'!R76</f>
        <v>S</v>
      </c>
      <c r="J77" s="14" t="str">
        <f>'Weapons-Equipment'!S76</f>
        <v>Opal</v>
      </c>
      <c r="K77" s="14">
        <f>'Weapons-Equipment'!T76</f>
        <v>5169</v>
      </c>
      <c r="L77" s="34">
        <v>0.91</v>
      </c>
      <c r="N77" s="13" t="str">
        <f>'Weapons-Equipment'!Q69</f>
        <v>Mk18 Mod1</v>
      </c>
      <c r="O77" s="14" t="str">
        <f>'Weapons-Equipment'!R69</f>
        <v>S</v>
      </c>
      <c r="P77" s="14" t="str">
        <f>'Weapons-Equipment'!S69</f>
        <v>Nebula</v>
      </c>
      <c r="Q77" s="14">
        <f>'Weapons-Equipment'!T69</f>
        <v>5219</v>
      </c>
      <c r="R77" s="34">
        <v>0.91</v>
      </c>
      <c r="T77" s="13" t="str">
        <f>'Weapons-Equipment'!Q141</f>
        <v>T65K1</v>
      </c>
      <c r="U77" s="14" t="str">
        <f>'Weapons-Equipment'!R141</f>
        <v>S</v>
      </c>
      <c r="V77" s="14" t="str">
        <f>'Weapons-Equipment'!S141</f>
        <v>Marble</v>
      </c>
      <c r="W77" s="14">
        <f>'Weapons-Equipment'!T141</f>
        <v>5326</v>
      </c>
      <c r="X77" s="15">
        <v>0.83</v>
      </c>
    </row>
    <row r="78" spans="2:24">
      <c r="B78" s="16" t="str">
        <f>'Weapons-Equipment'!Q168</f>
        <v>Daewoo K2C</v>
      </c>
      <c r="C78" s="17" t="str">
        <f>'Weapons-Equipment'!R168</f>
        <v>S</v>
      </c>
      <c r="D78" s="17" t="str">
        <f>'Weapons-Equipment'!S168</f>
        <v>Opal</v>
      </c>
      <c r="E78" s="17">
        <f>'Weapons-Equipment'!T168</f>
        <v>5259</v>
      </c>
      <c r="F78" s="34">
        <v>0.91</v>
      </c>
      <c r="H78" s="13" t="str">
        <f>'Weapons-Equipment'!Q127</f>
        <v>FN F2000</v>
      </c>
      <c r="I78" s="14" t="str">
        <f>'Weapons-Equipment'!R127</f>
        <v>S</v>
      </c>
      <c r="J78" s="14" t="str">
        <f>'Weapons-Equipment'!S127</f>
        <v>Chrome</v>
      </c>
      <c r="K78" s="14">
        <f>'Weapons-Equipment'!T127</f>
        <v>5222</v>
      </c>
      <c r="L78" s="35">
        <v>0.9</v>
      </c>
      <c r="N78" s="13" t="str">
        <f>'Weapons-Equipment'!Q133</f>
        <v>FN SCAR-H</v>
      </c>
      <c r="O78" s="14" t="str">
        <f>'Weapons-Equipment'!R133</f>
        <v>S</v>
      </c>
      <c r="P78" s="14" t="str">
        <f>'Weapons-Equipment'!S133</f>
        <v>SD</v>
      </c>
      <c r="Q78" s="14">
        <f>'Weapons-Equipment'!T133</f>
        <v>5355</v>
      </c>
      <c r="R78" s="35">
        <v>0.9</v>
      </c>
      <c r="T78" s="13" t="str">
        <f>'Weapons-Equipment'!Q41</f>
        <v>AKM</v>
      </c>
      <c r="U78" s="14" t="str">
        <f>'Weapons-Equipment'!R41</f>
        <v>S</v>
      </c>
      <c r="V78" s="14" t="str">
        <f>'Weapons-Equipment'!S41</f>
        <v>Bamboo</v>
      </c>
      <c r="W78" s="14">
        <f>'Weapons-Equipment'!T41</f>
        <v>5331</v>
      </c>
      <c r="X78" s="15">
        <v>0.83</v>
      </c>
    </row>
    <row r="79" spans="2:24">
      <c r="B79" s="13" t="str">
        <f>'Weapons-Equipment'!Q101</f>
        <v>Izhmash AK-12</v>
      </c>
      <c r="C79" s="14" t="str">
        <f>'Weapons-Equipment'!R101</f>
        <v>S</v>
      </c>
      <c r="D79" s="14" t="str">
        <f>'Weapons-Equipment'!S101</f>
        <v>Black Mamba</v>
      </c>
      <c r="E79" s="14">
        <f>'Weapons-Equipment'!T101</f>
        <v>5334</v>
      </c>
      <c r="F79" s="35">
        <v>0.9</v>
      </c>
      <c r="H79" s="13" t="str">
        <f>'Weapons-Equipment'!Q169</f>
        <v>Daewoo K2C</v>
      </c>
      <c r="I79" s="14" t="str">
        <f>'Weapons-Equipment'!R169</f>
        <v>S</v>
      </c>
      <c r="J79" s="14" t="str">
        <f>'Weapons-Equipment'!S169</f>
        <v>Amethyst</v>
      </c>
      <c r="K79" s="14">
        <f>'Weapons-Equipment'!T169</f>
        <v>5217</v>
      </c>
      <c r="L79" s="34">
        <v>0.91</v>
      </c>
      <c r="N79" s="13" t="str">
        <f>'Weapons-Equipment'!Q188</f>
        <v>M16A2</v>
      </c>
      <c r="O79" s="14" t="str">
        <f>'Weapons-Equipment'!R188</f>
        <v>S</v>
      </c>
      <c r="P79" s="14" t="str">
        <f>'Weapons-Equipment'!S188</f>
        <v>Gamania</v>
      </c>
      <c r="Q79" s="14">
        <f>'Weapons-Equipment'!T188</f>
        <v>5266</v>
      </c>
      <c r="R79" s="34">
        <v>0.91</v>
      </c>
      <c r="T79" s="13" t="str">
        <f>'Weapons-Equipment'!Q111</f>
        <v>Bushmaster ACR</v>
      </c>
      <c r="U79" s="14" t="str">
        <f>'Weapons-Equipment'!R111</f>
        <v>S</v>
      </c>
      <c r="V79" s="14" t="str">
        <f>'Weapons-Equipment'!S111</f>
        <v>Cobalt</v>
      </c>
      <c r="W79" s="14">
        <f>'Weapons-Equipment'!T111</f>
        <v>5296</v>
      </c>
      <c r="X79" s="15">
        <v>0.83</v>
      </c>
    </row>
    <row r="80" spans="2:24">
      <c r="B80" s="18" t="str">
        <f>'Weapons-Equipment'!G19</f>
        <v>Benelli M1014</v>
      </c>
      <c r="C80" s="19" t="str">
        <f>'Weapons-Equipment'!H19</f>
        <v>A</v>
      </c>
      <c r="D80" s="19" t="str">
        <f>'Weapons-Equipment'!I19</f>
        <v>Cupid</v>
      </c>
      <c r="E80" s="19">
        <f>'Weapons-Equipment'!J19</f>
        <v>5181</v>
      </c>
      <c r="F80" s="20">
        <v>3</v>
      </c>
      <c r="H80" s="18" t="str">
        <f>'Weapons-Equipment'!G10</f>
        <v>Benelli M3</v>
      </c>
      <c r="I80" s="19" t="str">
        <f>'Weapons-Equipment'!H10</f>
        <v>A</v>
      </c>
      <c r="J80" s="19" t="str">
        <f>'Weapons-Equipment'!I10</f>
        <v>Wolf</v>
      </c>
      <c r="K80" s="19">
        <f>'Weapons-Equipment'!J10</f>
        <v>5104</v>
      </c>
      <c r="L80" s="20">
        <v>3</v>
      </c>
      <c r="N80" s="18" t="str">
        <f>'Weapons-Equipment'!B62</f>
        <v>Daewoo K5</v>
      </c>
      <c r="O80" s="19" t="str">
        <f>'Weapons-Equipment'!C62</f>
        <v>A</v>
      </c>
      <c r="P80" s="19" t="str">
        <f>'Weapons-Equipment'!D62</f>
        <v>Infernal</v>
      </c>
      <c r="Q80" s="19">
        <f>'Weapons-Equipment'!E62</f>
        <v>5187</v>
      </c>
      <c r="R80" s="20">
        <v>3.75</v>
      </c>
      <c r="T80" s="18" t="str">
        <f>'Weapons-Equipment'!B29</f>
        <v>IMI Desert Eagle</v>
      </c>
      <c r="U80" s="19" t="str">
        <f>'Weapons-Equipment'!C29</f>
        <v>A</v>
      </c>
      <c r="V80" s="19" t="str">
        <f>'Weapons-Equipment'!D29</f>
        <v>Blue Eagle</v>
      </c>
      <c r="W80" s="19">
        <f>'Weapons-Equipment'!E29</f>
        <v>5301</v>
      </c>
      <c r="X80" s="20">
        <v>3.75</v>
      </c>
    </row>
    <row r="81" spans="2:24">
      <c r="B81" s="18" t="str">
        <f>'Weapons-Equipment'!AA56</f>
        <v>M32</v>
      </c>
      <c r="C81" s="19" t="str">
        <f>'Weapons-Equipment'!AB56</f>
        <v>A</v>
      </c>
      <c r="D81" s="19" t="str">
        <f>'Weapons-Equipment'!AC56</f>
        <v>Hunter</v>
      </c>
      <c r="E81" s="19">
        <f>'Weapons-Equipment'!AD56</f>
        <v>5234</v>
      </c>
      <c r="F81" s="20">
        <v>3</v>
      </c>
      <c r="H81" s="18" t="str">
        <f>'Weapons-Equipment'!AA53</f>
        <v>China Lake</v>
      </c>
      <c r="I81" s="19" t="str">
        <f>'Weapons-Equipment'!AB53</f>
        <v>A</v>
      </c>
      <c r="J81" s="19" t="str">
        <f>'Weapons-Equipment'!AC53</f>
        <v>Hunter</v>
      </c>
      <c r="K81" s="19">
        <f>'Weapons-Equipment'!AD53</f>
        <v>5236</v>
      </c>
      <c r="L81" s="20">
        <v>3</v>
      </c>
      <c r="N81" s="18" t="str">
        <f>'Weapons-Equipment'!V50</f>
        <v>HK G3SG/1</v>
      </c>
      <c r="O81" s="19" t="str">
        <f>'Weapons-Equipment'!W50</f>
        <v>A</v>
      </c>
      <c r="P81" s="19" t="str">
        <f>'Weapons-Equipment'!X50</f>
        <v>Heer</v>
      </c>
      <c r="Q81" s="19">
        <f>'Weapons-Equipment'!Y50</f>
        <v>5139</v>
      </c>
      <c r="R81" s="20">
        <v>3.75</v>
      </c>
      <c r="T81" s="18" t="str">
        <f>'Weapons-Equipment'!V43</f>
        <v>SIG SG550 Sniper</v>
      </c>
      <c r="U81" s="19" t="str">
        <f>'Weapons-Equipment'!W43</f>
        <v>A</v>
      </c>
      <c r="V81" s="19" t="str">
        <f>'Weapons-Equipment'!X43</f>
        <v>Garde</v>
      </c>
      <c r="W81" s="19">
        <f>'Weapons-Equipment'!Y43</f>
        <v>5138</v>
      </c>
      <c r="X81" s="20">
        <v>3.75</v>
      </c>
    </row>
    <row r="82" spans="2:24">
      <c r="B82" s="18" t="str">
        <f>'Weapons-Equipment'!AF46</f>
        <v>M9 Bayonet</v>
      </c>
      <c r="C82" s="19" t="str">
        <f>'Weapons-Equipment'!AG46</f>
        <v>A</v>
      </c>
      <c r="D82" s="19" t="str">
        <f>'Weapons-Equipment'!AH46</f>
        <v>Crystal</v>
      </c>
      <c r="E82" s="19">
        <f>'Weapons-Equipment'!AI46</f>
        <v>5992</v>
      </c>
      <c r="F82" s="20">
        <v>3</v>
      </c>
      <c r="H82" s="18" t="str">
        <f>'Weapons-Equipment'!AF33</f>
        <v>Wrench</v>
      </c>
      <c r="I82" s="19" t="str">
        <f>'Weapons-Equipment'!AG33</f>
        <v>A</v>
      </c>
      <c r="J82" s="19" t="str">
        <f>'Weapons-Equipment'!AH33</f>
        <v>Black</v>
      </c>
      <c r="K82" s="19">
        <f>'Weapons-Equipment'!AI33</f>
        <v>83</v>
      </c>
      <c r="L82" s="20">
        <v>3</v>
      </c>
      <c r="N82" s="18" t="str">
        <f>'Weapons-Equipment'!AF29</f>
        <v>Wrench</v>
      </c>
      <c r="O82" s="19" t="str">
        <f>'Weapons-Equipment'!AG29</f>
        <v>A</v>
      </c>
      <c r="P82" s="19" t="str">
        <f>'Weapons-Equipment'!AH29</f>
        <v>Infernal</v>
      </c>
      <c r="Q82" s="19">
        <f>'Weapons-Equipment'!AI29</f>
        <v>5221</v>
      </c>
      <c r="R82" s="20">
        <v>3.75</v>
      </c>
      <c r="T82" s="18" t="str">
        <f>'Weapons-Equipment'!AF23</f>
        <v>Hunting Knife</v>
      </c>
      <c r="U82" s="19" t="str">
        <f>'Weapons-Equipment'!AG23</f>
        <v>A</v>
      </c>
      <c r="V82" s="19" t="str">
        <f>'Weapons-Equipment'!AH23</f>
        <v>Monkey</v>
      </c>
      <c r="W82" s="19">
        <f>'Weapons-Equipment'!AI23</f>
        <v>5160</v>
      </c>
      <c r="X82" s="20">
        <v>3.75</v>
      </c>
    </row>
    <row r="83" spans="2:24">
      <c r="B83" s="18" t="str">
        <f>'Weapons-Equipment'!AK12</f>
        <v>Flashbang</v>
      </c>
      <c r="C83" s="19" t="str">
        <f>'Weapons-Equipment'!AL12</f>
        <v>A</v>
      </c>
      <c r="D83" s="19" t="str">
        <f>'Weapons-Equipment'!AM12</f>
        <v>Firecracker</v>
      </c>
      <c r="E83" s="19">
        <f>'Weapons-Equipment'!AN12</f>
        <v>65</v>
      </c>
      <c r="F83" s="20">
        <v>3</v>
      </c>
      <c r="H83" s="18" t="str">
        <f>'Weapons-Equipment'!AK23</f>
        <v>He Grenade</v>
      </c>
      <c r="I83" s="19" t="str">
        <f>'Weapons-Equipment'!AL23</f>
        <v>A</v>
      </c>
      <c r="J83" s="19" t="str">
        <f>'Weapons-Equipment'!AM23</f>
        <v>Mila</v>
      </c>
      <c r="K83" s="36">
        <f>'Weapons-Equipment'!AN23</f>
        <v>81</v>
      </c>
      <c r="L83" s="20">
        <v>3</v>
      </c>
      <c r="N83" s="18" t="str">
        <f>'Weapons-Equipment'!Q146</f>
        <v>T86</v>
      </c>
      <c r="O83" s="19" t="str">
        <f>'Weapons-Equipment'!R146</f>
        <v>A</v>
      </c>
      <c r="P83" s="19" t="str">
        <f>'Weapons-Equipment'!S146</f>
        <v>Taiwan</v>
      </c>
      <c r="Q83" s="19">
        <f>'Weapons-Equipment'!T146</f>
        <v>5256</v>
      </c>
      <c r="R83" s="20">
        <v>3.75</v>
      </c>
      <c r="T83" s="18" t="str">
        <f>'Weapons-Equipment'!Q195</f>
        <v>QBZ-95</v>
      </c>
      <c r="U83" s="19" t="str">
        <f>'Weapons-Equipment'!R195</f>
        <v>A</v>
      </c>
      <c r="V83" s="19" t="str">
        <f>'Weapons-Equipment'!S195</f>
        <v>Panda</v>
      </c>
      <c r="W83" s="19">
        <f>'Weapons-Equipment'!T195</f>
        <v>5291</v>
      </c>
      <c r="X83" s="20">
        <v>3.75</v>
      </c>
    </row>
    <row r="84" spans="2:24">
      <c r="B84" s="18" t="str">
        <f>'Weapons-Equipment'!Q38</f>
        <v>AKM</v>
      </c>
      <c r="C84" s="19" t="str">
        <f>'Weapons-Equipment'!R38</f>
        <v>A</v>
      </c>
      <c r="D84" s="19" t="str">
        <f>'Weapons-Equipment'!S38</f>
        <v>Panda</v>
      </c>
      <c r="E84" s="19">
        <f>'Weapons-Equipment'!T38</f>
        <v>5210</v>
      </c>
      <c r="F84" s="20">
        <v>3</v>
      </c>
      <c r="H84" s="18" t="str">
        <f>'Weapons-Equipment'!Q150</f>
        <v>T91</v>
      </c>
      <c r="I84" s="19" t="str">
        <f>'Weapons-Equipment'!R150</f>
        <v>A</v>
      </c>
      <c r="J84" s="19" t="str">
        <f>'Weapons-Equipment'!S150</f>
        <v>Taiwan</v>
      </c>
      <c r="K84" s="19">
        <f>'Weapons-Equipment'!T150</f>
        <v>5342</v>
      </c>
      <c r="L84" s="20">
        <v>3</v>
      </c>
      <c r="N84" s="21" t="str">
        <f>'Weapons-Equipment'!B28</f>
        <v>IMI Desert Eagle</v>
      </c>
      <c r="O84" s="22" t="str">
        <f>'Weapons-Equipment'!C28</f>
        <v>B</v>
      </c>
      <c r="P84" s="22" t="str">
        <f>'Weapons-Equipment'!D28</f>
        <v>Camo</v>
      </c>
      <c r="Q84" s="22">
        <f>'Weapons-Equipment'!E28</f>
        <v>5084</v>
      </c>
      <c r="R84" s="23">
        <v>5</v>
      </c>
      <c r="T84" s="21" t="str">
        <f>'Weapons-Equipment'!B61</f>
        <v>Daewoo K5</v>
      </c>
      <c r="U84" s="22" t="str">
        <f>'Weapons-Equipment'!C61</f>
        <v>B</v>
      </c>
      <c r="V84" s="22" t="str">
        <f>'Weapons-Equipment'!D61</f>
        <v>Adv Camo</v>
      </c>
      <c r="W84" s="22">
        <f>'Weapons-Equipment'!E61</f>
        <v>5186</v>
      </c>
      <c r="X84" s="23">
        <v>5</v>
      </c>
    </row>
    <row r="85" spans="2:24">
      <c r="B85" s="21" t="str">
        <f>'Weapons-Equipment'!B76</f>
        <v>Colt M1911A1</v>
      </c>
      <c r="C85" s="22" t="str">
        <f>'Weapons-Equipment'!C76</f>
        <v>B</v>
      </c>
      <c r="D85" s="22" t="str">
        <f>'Weapons-Equipment'!D76</f>
        <v>Flame</v>
      </c>
      <c r="E85" s="22">
        <f>'Weapons-Equipment'!E76</f>
        <v>5990</v>
      </c>
      <c r="F85" s="23">
        <v>6.67</v>
      </c>
      <c r="H85" s="21" t="str">
        <f>'Weapons-Equipment'!B70</f>
        <v>QSZ-92</v>
      </c>
      <c r="I85" s="22" t="str">
        <f>'Weapons-Equipment'!C70</f>
        <v>B</v>
      </c>
      <c r="J85" s="22" t="str">
        <f>'Weapons-Equipment'!D70</f>
        <v>Adv Camo</v>
      </c>
      <c r="K85" s="22">
        <f>'Weapons-Equipment'!E70</f>
        <v>5193</v>
      </c>
      <c r="L85" s="23">
        <v>6.67</v>
      </c>
      <c r="N85" s="21" t="str">
        <f>'Weapons-Equipment'!L22</f>
        <v>HK MP5-N</v>
      </c>
      <c r="O85" s="22" t="str">
        <f>'Weapons-Equipment'!M22</f>
        <v>B</v>
      </c>
      <c r="P85" s="22" t="str">
        <f>'Weapons-Equipment'!N22</f>
        <v>Camo</v>
      </c>
      <c r="Q85" s="22">
        <f>'Weapons-Equipment'!O22</f>
        <v>5088</v>
      </c>
      <c r="R85" s="23">
        <v>5</v>
      </c>
      <c r="T85" s="21" t="str">
        <f>'Weapons-Equipment'!V49</f>
        <v>HK G3SG/1</v>
      </c>
      <c r="U85" s="22" t="str">
        <f>'Weapons-Equipment'!W49</f>
        <v>B</v>
      </c>
      <c r="V85" s="22" t="str">
        <f>'Weapons-Equipment'!X49</f>
        <v>Camo</v>
      </c>
      <c r="W85" s="22">
        <f>'Weapons-Equipment'!Y49</f>
        <v>5135</v>
      </c>
      <c r="X85" s="23">
        <v>5</v>
      </c>
    </row>
    <row r="86" spans="2:24">
      <c r="B86" s="21" t="str">
        <f>'Weapons-Equipment'!Q53</f>
        <v>M4A1</v>
      </c>
      <c r="C86" s="22" t="str">
        <f>'Weapons-Equipment'!R53</f>
        <v>B</v>
      </c>
      <c r="D86" s="22" t="str">
        <f>'Weapons-Equipment'!S53</f>
        <v>Tan</v>
      </c>
      <c r="E86" s="22">
        <f>'Weapons-Equipment'!T53</f>
        <v>54</v>
      </c>
      <c r="F86" s="23">
        <v>6.67</v>
      </c>
      <c r="H86" s="21" t="str">
        <f>'Weapons-Equipment'!Q62</f>
        <v>Mk18 Mod1</v>
      </c>
      <c r="I86" s="22" t="str">
        <f>'Weapons-Equipment'!R62</f>
        <v>B</v>
      </c>
      <c r="J86" s="22" t="str">
        <f>'Weapons-Equipment'!S62</f>
        <v>Adv Camo</v>
      </c>
      <c r="K86" s="22">
        <f>'Weapons-Equipment'!T62</f>
        <v>5202</v>
      </c>
      <c r="L86" s="23">
        <v>6.67</v>
      </c>
      <c r="N86" s="21" t="str">
        <f>'Weapons-Equipment'!Q52</f>
        <v>M4A1</v>
      </c>
      <c r="O86" s="22" t="str">
        <f>'Weapons-Equipment'!R52</f>
        <v>B</v>
      </c>
      <c r="P86" s="22" t="str">
        <f>'Weapons-Equipment'!S52</f>
        <v>Solo</v>
      </c>
      <c r="Q86" s="22">
        <f>'Weapons-Equipment'!T52</f>
        <v>5155</v>
      </c>
      <c r="R86" s="23">
        <v>5</v>
      </c>
      <c r="T86" s="21" t="str">
        <f>'Weapons-Equipment'!Q51</f>
        <v>M4A1</v>
      </c>
      <c r="U86" s="22" t="str">
        <f>'Weapons-Equipment'!R51</f>
        <v>B</v>
      </c>
      <c r="V86" s="22" t="str">
        <f>'Weapons-Equipment'!S51</f>
        <v>Camo</v>
      </c>
      <c r="W86" s="22">
        <f>'Weapons-Equipment'!T51</f>
        <v>5093</v>
      </c>
      <c r="X86" s="23">
        <v>5</v>
      </c>
    </row>
    <row r="87" spans="2:24">
      <c r="B87" s="21" t="str">
        <f>'Weapons-Equipment'!Q36</f>
        <v>AKM</v>
      </c>
      <c r="C87" s="22" t="str">
        <f>'Weapons-Equipment'!R36</f>
        <v>B</v>
      </c>
      <c r="D87" s="22" t="str">
        <f>'Weapons-Equipment'!S36</f>
        <v>Camo</v>
      </c>
      <c r="E87" s="22">
        <f>'Weapons-Equipment'!T36</f>
        <v>5178</v>
      </c>
      <c r="F87" s="23">
        <v>6.66</v>
      </c>
      <c r="H87" s="21" t="str">
        <f>'Weapons-Equipment'!Q35</f>
        <v>AKM</v>
      </c>
      <c r="I87" s="22" t="str">
        <f>'Weapons-Equipment'!R35</f>
        <v>B</v>
      </c>
      <c r="J87" s="22" t="str">
        <f>'Weapons-Equipment'!S35</f>
        <v>Adv Camo</v>
      </c>
      <c r="K87" s="22">
        <f>'Weapons-Equipment'!T35</f>
        <v>5199</v>
      </c>
      <c r="L87" s="23">
        <v>6.66</v>
      </c>
      <c r="N87" s="21" t="str">
        <f>'Weapons-Equipment'!Q16</f>
        <v>IMI Galil</v>
      </c>
      <c r="O87" s="22" t="str">
        <f>'Weapons-Equipment'!R16</f>
        <v>B</v>
      </c>
      <c r="P87" s="22" t="str">
        <f>'Weapons-Equipment'!S16</f>
        <v>Camo</v>
      </c>
      <c r="Q87" s="22">
        <f>'Weapons-Equipment'!T16</f>
        <v>5090</v>
      </c>
      <c r="R87" s="23">
        <v>5</v>
      </c>
      <c r="T87" s="21" t="str">
        <f>'Weapons-Equipment'!Q9</f>
        <v>FAMAS F1</v>
      </c>
      <c r="U87" s="22" t="str">
        <f>'Weapons-Equipment'!R9</f>
        <v>B</v>
      </c>
      <c r="V87" s="22" t="str">
        <f>'Weapons-Equipment'!S9</f>
        <v>Camo</v>
      </c>
      <c r="W87" s="22">
        <f>'Weapons-Equipment'!T9</f>
        <v>5091</v>
      </c>
      <c r="X87" s="23">
        <v>5</v>
      </c>
    </row>
    <row r="88" spans="2:24">
      <c r="B88" s="26" t="str">
        <f>'Weapons-Equipment'!G44</f>
        <v>QBS-09</v>
      </c>
      <c r="C88" s="27" t="str">
        <f>'Weapons-Equipment'!H44</f>
        <v>C</v>
      </c>
      <c r="D88" s="27" t="str">
        <f>'Weapons-Equipment'!I44</f>
        <v>Paint</v>
      </c>
      <c r="E88" s="27">
        <f>'Weapons-Equipment'!J44</f>
        <v>5194</v>
      </c>
      <c r="F88" s="28">
        <v>11.67</v>
      </c>
      <c r="H88" s="26" t="str">
        <f>'Weapons-Equipment'!B60</f>
        <v>Daewoo K5</v>
      </c>
      <c r="I88" s="27" t="str">
        <f>'Weapons-Equipment'!C60</f>
        <v>C</v>
      </c>
      <c r="J88" s="27" t="str">
        <f>'Weapons-Equipment'!D60</f>
        <v>Paint</v>
      </c>
      <c r="K88" s="27">
        <f>'Weapons-Equipment'!E60</f>
        <v>5185</v>
      </c>
      <c r="L88" s="28">
        <v>11.67</v>
      </c>
      <c r="N88" s="26" t="str">
        <f>'Weapons-Equipment'!B69</f>
        <v>QSZ-92</v>
      </c>
      <c r="O88" s="27" t="str">
        <f>'Weapons-Equipment'!C69</f>
        <v>C</v>
      </c>
      <c r="P88" s="27" t="str">
        <f>'Weapons-Equipment'!D69</f>
        <v>Paint</v>
      </c>
      <c r="Q88" s="27">
        <f>'Weapons-Equipment'!E69</f>
        <v>5192</v>
      </c>
      <c r="R88" s="28">
        <v>11.66</v>
      </c>
      <c r="T88" s="26" t="str">
        <f>'Weapons-Equipment'!B45</f>
        <v>Dual Berreta 92</v>
      </c>
      <c r="U88" s="27" t="str">
        <f>'Weapons-Equipment'!C45</f>
        <v>C</v>
      </c>
      <c r="V88" s="27" t="str">
        <f>'Weapons-Equipment'!D45</f>
        <v>Spray</v>
      </c>
      <c r="W88" s="27">
        <f>'Weapons-Equipment'!E45</f>
        <v>5048</v>
      </c>
      <c r="X88" s="28">
        <v>11.67</v>
      </c>
    </row>
    <row r="89" spans="2:24">
      <c r="B89" s="26" t="str">
        <f>'Weapons-Equipment'!L78</f>
        <v>CS06</v>
      </c>
      <c r="C89" s="27" t="str">
        <f>'Weapons-Equipment'!M78</f>
        <v>C</v>
      </c>
      <c r="D89" s="27" t="str">
        <f>'Weapons-Equipment'!N78</f>
        <v>Paint</v>
      </c>
      <c r="E89" s="27">
        <f>'Weapons-Equipment'!O78</f>
        <v>5196</v>
      </c>
      <c r="F89" s="28">
        <v>11.66</v>
      </c>
      <c r="H89" s="26" t="str">
        <f>'Weapons-Equipment'!L21</f>
        <v>HK MP5-N</v>
      </c>
      <c r="I89" s="27" t="str">
        <f>'Weapons-Equipment'!M21</f>
        <v>C</v>
      </c>
      <c r="J89" s="27" t="str">
        <f>'Weapons-Equipment'!N21</f>
        <v>Spray</v>
      </c>
      <c r="K89" s="27">
        <f>'Weapons-Equipment'!O21</f>
        <v>5056</v>
      </c>
      <c r="L89" s="28">
        <v>11.67</v>
      </c>
      <c r="N89" s="26" t="str">
        <f>'Weapons-Equipment'!L12</f>
        <v>Steyr TMP</v>
      </c>
      <c r="O89" s="27" t="str">
        <f>'Weapons-Equipment'!M12</f>
        <v>C</v>
      </c>
      <c r="P89" s="27" t="str">
        <f>'Weapons-Equipment'!N12</f>
        <v>Spray</v>
      </c>
      <c r="Q89" s="27">
        <f>'Weapons-Equipment'!O12</f>
        <v>5060</v>
      </c>
      <c r="R89" s="28">
        <v>11.67</v>
      </c>
      <c r="T89" s="26" t="str">
        <f>'Weapons-Equipment'!L8</f>
        <v>MAC-10</v>
      </c>
      <c r="U89" s="27" t="str">
        <f>'Weapons-Equipment'!M8</f>
        <v>C</v>
      </c>
      <c r="V89" s="27" t="str">
        <f>'Weapons-Equipment'!N8</f>
        <v>Spray</v>
      </c>
      <c r="W89" s="27">
        <f>'Weapons-Equipment'!O8</f>
        <v>5046</v>
      </c>
      <c r="X89" s="28">
        <v>11.67</v>
      </c>
    </row>
    <row r="90" spans="2:24">
      <c r="B90" s="26" t="str">
        <f>'Weapons-Equipment'!Q139</f>
        <v>T65K1</v>
      </c>
      <c r="C90" s="27" t="str">
        <f>'Weapons-Equipment'!R139</f>
        <v>C</v>
      </c>
      <c r="D90" s="27" t="str">
        <f>'Weapons-Equipment'!S139</f>
        <v>Spray</v>
      </c>
      <c r="E90" s="27">
        <f>'Weapons-Equipment'!T139</f>
        <v>5078</v>
      </c>
      <c r="F90" s="28">
        <v>11.67</v>
      </c>
      <c r="H90" s="26" t="str">
        <f>'Weapons-Equipment'!Q130</f>
        <v>FN SCAR-H</v>
      </c>
      <c r="I90" s="27" t="str">
        <f>'Weapons-Equipment'!R130</f>
        <v>C</v>
      </c>
      <c r="J90" s="27" t="str">
        <f>'Weapons-Equipment'!S130</f>
        <v>Spray</v>
      </c>
      <c r="K90" s="27">
        <f>'Weapons-Equipment'!T130</f>
        <v>5070</v>
      </c>
      <c r="L90" s="28">
        <v>11.66</v>
      </c>
      <c r="N90" s="26" t="str">
        <f>'Weapons-Equipment'!B40</f>
        <v>FN Five-Seven</v>
      </c>
      <c r="O90" s="27" t="str">
        <f>'Weapons-Equipment'!C40</f>
        <v>C</v>
      </c>
      <c r="P90" s="27" t="str">
        <f>'Weapons-Equipment'!D40</f>
        <v>Spray</v>
      </c>
      <c r="Q90" s="27">
        <f>'Weapons-Equipment'!E40</f>
        <v>5049</v>
      </c>
      <c r="R90" s="28">
        <v>11.67</v>
      </c>
      <c r="T90" s="26" t="str">
        <f>'Weapons-Equipment'!Q144</f>
        <v>T86</v>
      </c>
      <c r="U90" s="27" t="str">
        <f>'Weapons-Equipment'!R144</f>
        <v>C</v>
      </c>
      <c r="V90" s="27" t="str">
        <f>'Weapons-Equipment'!S144</f>
        <v>Spray</v>
      </c>
      <c r="W90" s="27">
        <f>'Weapons-Equipment'!T144</f>
        <v>5079</v>
      </c>
      <c r="X90" s="28">
        <v>11.66</v>
      </c>
    </row>
    <row r="91" spans="2:24">
      <c r="B91" s="8"/>
      <c r="C91" s="45">
        <f>$F$131</f>
        <v>15</v>
      </c>
      <c r="D91" s="270" t="s">
        <v>259</v>
      </c>
      <c r="E91" s="270"/>
      <c r="F91" s="9">
        <f>B92+C91+C92+D92+E92+F92</f>
        <v>100</v>
      </c>
      <c r="H91" s="8"/>
      <c r="I91" s="45">
        <f>$F$131</f>
        <v>15</v>
      </c>
      <c r="J91" s="270" t="s">
        <v>259</v>
      </c>
      <c r="K91" s="270"/>
      <c r="L91" s="9">
        <f>H92+I91+I92+J92+K92+L92</f>
        <v>100</v>
      </c>
      <c r="N91" s="8"/>
      <c r="O91" s="45">
        <f>$F$131</f>
        <v>15</v>
      </c>
      <c r="P91" s="270" t="s">
        <v>259</v>
      </c>
      <c r="Q91" s="270"/>
      <c r="R91" s="9">
        <f>N92+O91+O92+P92+Q92+R92</f>
        <v>100</v>
      </c>
      <c r="T91" s="8"/>
      <c r="U91" s="45">
        <f>$F$131</f>
        <v>15</v>
      </c>
      <c r="V91" s="270" t="s">
        <v>259</v>
      </c>
      <c r="W91" s="270"/>
      <c r="X91" s="9">
        <f>T92+U91+U92+V92+W92+X92</f>
        <v>100</v>
      </c>
    </row>
    <row r="92" spans="2:24">
      <c r="B92" s="29">
        <f>F67+F68</f>
        <v>5</v>
      </c>
      <c r="C92" s="30">
        <f>SUM(F69:F79)</f>
        <v>10</v>
      </c>
      <c r="D92" s="31">
        <f>F80+F81+F82+F83+F84</f>
        <v>15</v>
      </c>
      <c r="E92" s="32">
        <f>F85+F86+F87</f>
        <v>20</v>
      </c>
      <c r="F92" s="33">
        <f>F88+F89+F90</f>
        <v>35</v>
      </c>
      <c r="H92" s="29">
        <f>L67+L68</f>
        <v>5</v>
      </c>
      <c r="I92" s="30">
        <f>SUM(L69:L79)</f>
        <v>10</v>
      </c>
      <c r="J92" s="31">
        <f>L80+L81+L82+L83+L84</f>
        <v>15</v>
      </c>
      <c r="K92" s="32">
        <f>L85+L86+L87</f>
        <v>20</v>
      </c>
      <c r="L92" s="33">
        <f>L88+L89+L90</f>
        <v>35</v>
      </c>
      <c r="N92" s="29">
        <f>R67+R68</f>
        <v>5</v>
      </c>
      <c r="O92" s="30">
        <f>SUM(R69:R79)</f>
        <v>10</v>
      </c>
      <c r="P92" s="31">
        <f>R80+R81+R82+R83</f>
        <v>15</v>
      </c>
      <c r="Q92" s="32">
        <f>R84+R85+R86+R87</f>
        <v>20</v>
      </c>
      <c r="R92" s="33">
        <f>R88+R89+R90</f>
        <v>35</v>
      </c>
      <c r="T92" s="29">
        <f>X67</f>
        <v>5</v>
      </c>
      <c r="U92" s="30">
        <f>SUM(X68:X79)</f>
        <v>10</v>
      </c>
      <c r="V92" s="31">
        <f>X80+X81+X82+X83</f>
        <v>15</v>
      </c>
      <c r="W92" s="32">
        <f>X84+X85+X86+X87</f>
        <v>20</v>
      </c>
      <c r="X92" s="33">
        <f>X88+X89+X90</f>
        <v>35</v>
      </c>
    </row>
    <row r="93" spans="2:24">
      <c r="E93" s="5"/>
    </row>
    <row r="94" spans="2:24">
      <c r="B94" s="8" t="s">
        <v>30</v>
      </c>
      <c r="C94" s="276" t="s">
        <v>240</v>
      </c>
      <c r="D94" s="276"/>
      <c r="E94" s="276"/>
      <c r="F94" s="9" t="s">
        <v>239</v>
      </c>
      <c r="H94" s="8" t="s">
        <v>30</v>
      </c>
      <c r="I94" s="276" t="s">
        <v>240</v>
      </c>
      <c r="J94" s="276"/>
      <c r="K94" s="276"/>
      <c r="L94" s="9" t="s">
        <v>239</v>
      </c>
      <c r="N94" s="8" t="s">
        <v>30</v>
      </c>
      <c r="O94" s="276" t="s">
        <v>240</v>
      </c>
      <c r="P94" s="276"/>
      <c r="Q94" s="276"/>
      <c r="R94" s="9" t="s">
        <v>239</v>
      </c>
    </row>
    <row r="95" spans="2:24">
      <c r="B95" s="277">
        <v>50003</v>
      </c>
      <c r="C95" s="271" t="s">
        <v>254</v>
      </c>
      <c r="D95" s="271"/>
      <c r="E95" s="271"/>
      <c r="F95" s="274"/>
      <c r="H95" s="277">
        <v>50002</v>
      </c>
      <c r="I95" s="271" t="s">
        <v>255</v>
      </c>
      <c r="J95" s="271"/>
      <c r="K95" s="271"/>
      <c r="L95" s="274"/>
      <c r="N95" s="277">
        <v>50001</v>
      </c>
      <c r="O95" s="271" t="s">
        <v>256</v>
      </c>
      <c r="P95" s="271"/>
      <c r="Q95" s="271"/>
      <c r="R95" s="274"/>
    </row>
    <row r="96" spans="2:24">
      <c r="B96" s="278"/>
      <c r="C96" s="272" t="s">
        <v>335</v>
      </c>
      <c r="D96" s="272"/>
      <c r="E96" s="94">
        <f>(COUNT(E98)*$T$98+COUNT(E99:E108)*$T$99+COUNT(E109:E112)*$T$100+COUNT(E113:E116)*$T$101+COUNT(E117:E120)*$T$102)/3.2</f>
        <v>5565.476190476189</v>
      </c>
      <c r="F96" s="275"/>
      <c r="H96" s="278"/>
      <c r="I96" s="272" t="s">
        <v>335</v>
      </c>
      <c r="J96" s="272"/>
      <c r="K96" s="94">
        <f>(COUNT(K98)*$T$98+COUNT(K99:K108)*$T$99+COUNT(K109:K112)*$T$100+COUNT(K113:K115)*$T$101+COUNT(K116:K120)*$T$102)/3.2</f>
        <v>5498.5119047619046</v>
      </c>
      <c r="L96" s="275"/>
      <c r="N96" s="278"/>
      <c r="O96" s="272" t="s">
        <v>335</v>
      </c>
      <c r="P96" s="272"/>
      <c r="Q96" s="94">
        <f>(COUNT(Q98)*$T$98+COUNT(Q99:Q108)*$T$99+COUNT(Q109:Q112)*$T$100+COUNT(Q113:Q115)*$T$101+COUNT(Q116:Q119)*$T$102)/3.2</f>
        <v>5409.2261904761899</v>
      </c>
      <c r="R96" s="275"/>
    </row>
    <row r="97" spans="2:20">
      <c r="B97" s="46" t="s">
        <v>9</v>
      </c>
      <c r="C97" s="47" t="s">
        <v>0</v>
      </c>
      <c r="D97" s="47" t="s">
        <v>3</v>
      </c>
      <c r="E97" s="47" t="s">
        <v>30</v>
      </c>
      <c r="F97" s="48" t="s">
        <v>244</v>
      </c>
      <c r="H97" s="46" t="s">
        <v>9</v>
      </c>
      <c r="I97" s="47" t="s">
        <v>0</v>
      </c>
      <c r="J97" s="47" t="s">
        <v>3</v>
      </c>
      <c r="K97" s="47" t="s">
        <v>30</v>
      </c>
      <c r="L97" s="48" t="s">
        <v>244</v>
      </c>
      <c r="N97" s="46" t="s">
        <v>9</v>
      </c>
      <c r="O97" s="47" t="s">
        <v>0</v>
      </c>
      <c r="P97" s="47" t="s">
        <v>3</v>
      </c>
      <c r="Q97" s="64" t="s">
        <v>30</v>
      </c>
      <c r="R97" s="48" t="s">
        <v>244</v>
      </c>
      <c r="T97" s="3">
        <v>4500</v>
      </c>
    </row>
    <row r="98" spans="2:20">
      <c r="B98" s="10" t="str">
        <f>'Weapons-Equipment'!AA22</f>
        <v>M60E4</v>
      </c>
      <c r="C98" s="11" t="str">
        <f>'Weapons-Equipment'!AB22</f>
        <v>SS</v>
      </c>
      <c r="D98" s="11" t="str">
        <f>'Weapons-Equipment'!AC22</f>
        <v>Steam</v>
      </c>
      <c r="E98" s="11">
        <f>'Weapons-Equipment'!AD22</f>
        <v>159</v>
      </c>
      <c r="F98" s="12">
        <v>5</v>
      </c>
      <c r="H98" s="10" t="str">
        <f>'Weapons-Equipment'!Q71</f>
        <v>Mk18 Mod1</v>
      </c>
      <c r="I98" s="11" t="str">
        <f>'Weapons-Equipment'!R71</f>
        <v>SS</v>
      </c>
      <c r="J98" s="11" t="str">
        <f>'Weapons-Equipment'!S71</f>
        <v>Pulse</v>
      </c>
      <c r="K98" s="11">
        <f>'Weapons-Equipment'!T71</f>
        <v>161</v>
      </c>
      <c r="L98" s="12">
        <v>5</v>
      </c>
      <c r="N98" s="10" t="str">
        <f>'Weapons-Equipment'!L17</f>
        <v>Steyr TMP</v>
      </c>
      <c r="O98" s="11" t="str">
        <f>'Weapons-Equipment'!M17</f>
        <v>SS</v>
      </c>
      <c r="P98" s="11" t="str">
        <f>'Weapons-Equipment'!N17</f>
        <v>Melt Prototype</v>
      </c>
      <c r="Q98" s="11">
        <f>'Weapons-Equipment'!O17</f>
        <v>5319</v>
      </c>
      <c r="R98" s="12">
        <v>5</v>
      </c>
      <c r="T98" s="3">
        <v>2000</v>
      </c>
    </row>
    <row r="99" spans="2:20">
      <c r="B99" s="13" t="str">
        <f>'Weapons-Equipment'!B18</f>
        <v>HK USP</v>
      </c>
      <c r="C99" s="14" t="str">
        <f>'Weapons-Equipment'!C18</f>
        <v>S</v>
      </c>
      <c r="D99" s="14" t="str">
        <f>'Weapons-Equipment'!D18</f>
        <v>Honor</v>
      </c>
      <c r="E99" s="14">
        <f>'Weapons-Equipment'!E18</f>
        <v>5279</v>
      </c>
      <c r="F99" s="15">
        <v>1</v>
      </c>
      <c r="H99" s="13" t="str">
        <f>'Weapons-Equipment'!B48</f>
        <v>Dual Berreta 92</v>
      </c>
      <c r="I99" s="14" t="str">
        <f>'Weapons-Equipment'!C48</f>
        <v>S</v>
      </c>
      <c r="J99" s="14" t="str">
        <f>'Weapons-Equipment'!D48</f>
        <v>Gold</v>
      </c>
      <c r="K99" s="14">
        <f>'Weapons-Equipment'!E48</f>
        <v>5272</v>
      </c>
      <c r="L99" s="15">
        <v>1</v>
      </c>
      <c r="N99" s="13" t="str">
        <f>'Weapons-Equipment'!B32</f>
        <v>IMI Desert Eagle</v>
      </c>
      <c r="O99" s="14" t="str">
        <f>'Weapons-Equipment'!C32</f>
        <v>S</v>
      </c>
      <c r="P99" s="14" t="str">
        <f>'Weapons-Equipment'!D32</f>
        <v>Amethyst</v>
      </c>
      <c r="Q99" s="14">
        <f>'Weapons-Equipment'!E32</f>
        <v>5288</v>
      </c>
      <c r="R99" s="15">
        <v>1</v>
      </c>
      <c r="T99" s="3">
        <f>$T$98/(O121/$N$121)</f>
        <v>1000</v>
      </c>
    </row>
    <row r="100" spans="2:20">
      <c r="B100" s="13" t="str">
        <f>'Weapons-Equipment'!B54</f>
        <v>Colt Anaconda</v>
      </c>
      <c r="C100" s="14" t="str">
        <f>'Weapons-Equipment'!C54</f>
        <v>S</v>
      </c>
      <c r="D100" s="14" t="str">
        <f>'Weapons-Equipment'!D54</f>
        <v>Gold</v>
      </c>
      <c r="E100" s="14">
        <f>'Weapons-Equipment'!E54</f>
        <v>5119</v>
      </c>
      <c r="F100" s="15">
        <v>1</v>
      </c>
      <c r="H100" s="13" t="str">
        <f>'Weapons-Equipment'!B42</f>
        <v>FN Five-Seven</v>
      </c>
      <c r="I100" s="14" t="str">
        <f>'Weapons-Equipment'!C42</f>
        <v>S</v>
      </c>
      <c r="J100" s="14" t="str">
        <f>'Weapons-Equipment'!D42</f>
        <v>Silver</v>
      </c>
      <c r="K100" s="14">
        <f>'Weapons-Equipment'!E42</f>
        <v>5162</v>
      </c>
      <c r="L100" s="15">
        <v>1</v>
      </c>
      <c r="N100" s="13" t="str">
        <f>'Weapons-Equipment'!B50</f>
        <v>Dual Berreta 92</v>
      </c>
      <c r="O100" s="14" t="str">
        <f>'Weapons-Equipment'!C50</f>
        <v>S</v>
      </c>
      <c r="P100" s="14" t="str">
        <f>'Weapons-Equipment'!D50</f>
        <v>Silver</v>
      </c>
      <c r="Q100" s="14">
        <f>'Weapons-Equipment'!E50</f>
        <v>5161</v>
      </c>
      <c r="R100" s="15">
        <v>1</v>
      </c>
      <c r="T100" s="95">
        <f>$T$98/(P121/$N$121)</f>
        <v>666.66666666666663</v>
      </c>
    </row>
    <row r="101" spans="2:20">
      <c r="B101" s="13" t="str">
        <f>'Weapons-Equipment'!G24</f>
        <v>M3 Boom</v>
      </c>
      <c r="C101" s="14" t="str">
        <f>'Weapons-Equipment'!H24</f>
        <v>S</v>
      </c>
      <c r="D101" s="14" t="str">
        <f>'Weapons-Equipment'!I24</f>
        <v>Amethyst</v>
      </c>
      <c r="E101" s="14">
        <f>'Weapons-Equipment'!J24</f>
        <v>5157</v>
      </c>
      <c r="F101" s="15">
        <v>1</v>
      </c>
      <c r="H101" s="13" t="str">
        <f>'Weapons-Equipment'!G20</f>
        <v>Benelli M1014</v>
      </c>
      <c r="I101" s="14" t="str">
        <f>'Weapons-Equipment'!H20</f>
        <v>S</v>
      </c>
      <c r="J101" s="14" t="str">
        <f>'Weapons-Equipment'!I20</f>
        <v>Honor</v>
      </c>
      <c r="K101" s="14">
        <f>'Weapons-Equipment'!J20</f>
        <v>5293</v>
      </c>
      <c r="L101" s="15">
        <v>1</v>
      </c>
      <c r="N101" s="13" t="str">
        <f>'Weapons-Equipment'!G11</f>
        <v>Benelli M3</v>
      </c>
      <c r="O101" s="14" t="str">
        <f>'Weapons-Equipment'!H11</f>
        <v>S</v>
      </c>
      <c r="P101" s="14" t="str">
        <f>'Weapons-Equipment'!I11</f>
        <v>Gold</v>
      </c>
      <c r="Q101" s="14">
        <f>'Weapons-Equipment'!J11</f>
        <v>5130</v>
      </c>
      <c r="R101" s="15">
        <v>1</v>
      </c>
      <c r="T101" s="3">
        <f>$T$98/(Q121/$N$121)</f>
        <v>500</v>
      </c>
    </row>
    <row r="102" spans="2:20">
      <c r="B102" s="13" t="str">
        <f>'Weapons-Equipment'!G30</f>
        <v>Armsel Striker-12</v>
      </c>
      <c r="C102" s="14" t="str">
        <f>'Weapons-Equipment'!H30</f>
        <v>S</v>
      </c>
      <c r="D102" s="14" t="str">
        <f>'Weapons-Equipment'!I30</f>
        <v>Cobalt</v>
      </c>
      <c r="E102" s="14">
        <f>'Weapons-Equipment'!J30</f>
        <v>5182</v>
      </c>
      <c r="F102" s="15">
        <v>1</v>
      </c>
      <c r="H102" s="13" t="str">
        <f>'Weapons-Equipment'!L24</f>
        <v>HK MP5-N</v>
      </c>
      <c r="I102" s="14" t="str">
        <f>'Weapons-Equipment'!M24</f>
        <v>S</v>
      </c>
      <c r="J102" s="14" t="str">
        <f>'Weapons-Equipment'!N24</f>
        <v>Cobalt</v>
      </c>
      <c r="K102" s="14">
        <f>'Weapons-Equipment'!O24</f>
        <v>5238</v>
      </c>
      <c r="L102" s="15">
        <v>1</v>
      </c>
      <c r="N102" s="13" t="str">
        <f>'Weapons-Equipment'!L9</f>
        <v>MAC-10</v>
      </c>
      <c r="O102" s="14" t="str">
        <f>'Weapons-Equipment'!M9</f>
        <v>S</v>
      </c>
      <c r="P102" s="14" t="str">
        <f>'Weapons-Equipment'!N9</f>
        <v>Silver</v>
      </c>
      <c r="Q102" s="14">
        <f>'Weapons-Equipment'!O9</f>
        <v>5251</v>
      </c>
      <c r="R102" s="15">
        <v>1</v>
      </c>
      <c r="T102" s="3">
        <f>$T$98/(R121/$N$121)</f>
        <v>285.71428571428572</v>
      </c>
    </row>
    <row r="103" spans="2:20">
      <c r="B103" s="13" t="str">
        <f>'Weapons-Equipment'!L35</f>
        <v>FN P90</v>
      </c>
      <c r="C103" s="14" t="str">
        <f>'Weapons-Equipment'!M35</f>
        <v>S</v>
      </c>
      <c r="D103" s="14" t="str">
        <f>'Weapons-Equipment'!N35</f>
        <v>Bamboo</v>
      </c>
      <c r="E103" s="14">
        <f>'Weapons-Equipment'!O35</f>
        <v>5320</v>
      </c>
      <c r="F103" s="15">
        <v>1</v>
      </c>
      <c r="H103" s="13" t="str">
        <f>'Weapons-Equipment'!L46</f>
        <v>HK MP7A1</v>
      </c>
      <c r="I103" s="14" t="str">
        <f>'Weapons-Equipment'!M46</f>
        <v>S</v>
      </c>
      <c r="J103" s="14" t="str">
        <f>'Weapons-Equipment'!N46</f>
        <v>Ruby</v>
      </c>
      <c r="K103" s="14">
        <f>'Weapons-Equipment'!O46</f>
        <v>5348</v>
      </c>
      <c r="L103" s="15">
        <v>1</v>
      </c>
      <c r="N103" s="13" t="str">
        <f>'Weapons-Equipment'!L72</f>
        <v>AR-57 PDW</v>
      </c>
      <c r="O103" s="14" t="str">
        <f>'Weapons-Equipment'!M72</f>
        <v>S</v>
      </c>
      <c r="P103" s="14" t="str">
        <f>'Weapons-Equipment'!N72</f>
        <v>Xmas</v>
      </c>
      <c r="Q103" s="14">
        <f>'Weapons-Equipment'!O72</f>
        <v>5367</v>
      </c>
      <c r="R103" s="15">
        <v>1</v>
      </c>
    </row>
    <row r="104" spans="2:20">
      <c r="B104" s="16" t="str">
        <f>'Weapons-Equipment'!L45</f>
        <v>HK MP7A1</v>
      </c>
      <c r="C104" s="17" t="str">
        <f>'Weapons-Equipment'!M45</f>
        <v>S</v>
      </c>
      <c r="D104" s="17" t="str">
        <f>'Weapons-Equipment'!N45</f>
        <v>SD</v>
      </c>
      <c r="E104" s="17">
        <f>'Weapons-Equipment'!O45</f>
        <v>5357</v>
      </c>
      <c r="F104" s="15">
        <v>1</v>
      </c>
      <c r="H104" s="13" t="str">
        <f>'Weapons-Equipment'!V32</f>
        <v>AI AWM</v>
      </c>
      <c r="I104" s="14" t="str">
        <f>'Weapons-Equipment'!W32</f>
        <v>S</v>
      </c>
      <c r="J104" s="14" t="str">
        <f>'Weapons-Equipment'!X32</f>
        <v>Amethyst</v>
      </c>
      <c r="K104" s="14">
        <f>'Weapons-Equipment'!Y32</f>
        <v>5216</v>
      </c>
      <c r="L104" s="15">
        <v>1</v>
      </c>
      <c r="N104" s="13" t="str">
        <f>'Weapons-Equipment'!V28</f>
        <v>AI AWM</v>
      </c>
      <c r="O104" s="14" t="str">
        <f>'Weapons-Equipment'!W28</f>
        <v>S</v>
      </c>
      <c r="P104" s="14" t="str">
        <f>'Weapons-Equipment'!X28</f>
        <v>Honor</v>
      </c>
      <c r="Q104" s="14">
        <f>'Weapons-Equipment'!Y28</f>
        <v>5313</v>
      </c>
      <c r="R104" s="15">
        <v>1</v>
      </c>
    </row>
    <row r="105" spans="2:20">
      <c r="B105" s="13" t="str">
        <f>'Weapons-Equipment'!V51</f>
        <v>HK G3SG/1</v>
      </c>
      <c r="C105" s="14" t="str">
        <f>'Weapons-Equipment'!W51</f>
        <v>S</v>
      </c>
      <c r="D105" s="14" t="str">
        <f>'Weapons-Equipment'!X51</f>
        <v>Chrome</v>
      </c>
      <c r="E105" s="14">
        <f>'Weapons-Equipment'!Y51</f>
        <v>5225</v>
      </c>
      <c r="F105" s="15">
        <v>1</v>
      </c>
      <c r="H105" s="13" t="str">
        <f>'Weapons-Equipment'!AA60</f>
        <v>PAW-20</v>
      </c>
      <c r="I105" s="14" t="str">
        <f>'Weapons-Equipment'!AB60</f>
        <v>S</v>
      </c>
      <c r="J105" s="14" t="str">
        <f>'Weapons-Equipment'!AC60</f>
        <v>Xmas</v>
      </c>
      <c r="K105" s="14">
        <f>'Weapons-Equipment'!AD60</f>
        <v>5276</v>
      </c>
      <c r="L105" s="15">
        <v>1</v>
      </c>
      <c r="N105" s="13" t="str">
        <f>'Weapons-Equipment'!AA18</f>
        <v>M60E4</v>
      </c>
      <c r="O105" s="14" t="str">
        <f>'Weapons-Equipment'!AB18</f>
        <v>S</v>
      </c>
      <c r="P105" s="14" t="str">
        <f>'Weapons-Equipment'!AC18</f>
        <v>Cobalt</v>
      </c>
      <c r="Q105" s="14">
        <f>'Weapons-Equipment'!AD18</f>
        <v>5239</v>
      </c>
      <c r="R105" s="15">
        <v>1</v>
      </c>
    </row>
    <row r="106" spans="2:20">
      <c r="B106" s="13" t="str">
        <f>'Weapons-Equipment'!Q43</f>
        <v>AKM</v>
      </c>
      <c r="C106" s="14" t="str">
        <f>'Weapons-Equipment'!R43</f>
        <v>S</v>
      </c>
      <c r="D106" s="14" t="str">
        <f>'Weapons-Equipment'!S43</f>
        <v>Chrome</v>
      </c>
      <c r="E106" s="14">
        <f>'Weapons-Equipment'!T43</f>
        <v>5224</v>
      </c>
      <c r="F106" s="15">
        <v>1</v>
      </c>
      <c r="H106" s="13" t="str">
        <f>'Weapons-Equipment'!Q11</f>
        <v>FAMAS F1</v>
      </c>
      <c r="I106" s="14" t="str">
        <f>'Weapons-Equipment'!R11</f>
        <v>S</v>
      </c>
      <c r="J106" s="14" t="str">
        <f>'Weapons-Equipment'!S11</f>
        <v>Silver</v>
      </c>
      <c r="K106" s="14">
        <f>'Weapons-Equipment'!T11</f>
        <v>5250</v>
      </c>
      <c r="L106" s="15">
        <v>1</v>
      </c>
      <c r="N106" s="13" t="str">
        <f>'Weapons-Equipment'!Q18</f>
        <v>IMI Galil</v>
      </c>
      <c r="O106" s="14" t="str">
        <f>'Weapons-Equipment'!R18</f>
        <v>S</v>
      </c>
      <c r="P106" s="14" t="str">
        <f>'Weapons-Equipment'!S18</f>
        <v>Silver</v>
      </c>
      <c r="Q106" s="14">
        <f>'Weapons-Equipment'!T18</f>
        <v>5249</v>
      </c>
      <c r="R106" s="15">
        <v>1</v>
      </c>
    </row>
    <row r="107" spans="2:20">
      <c r="B107" s="13" t="str">
        <f>'Weapons-Equipment'!Q67</f>
        <v>Mk18 Mod1</v>
      </c>
      <c r="C107" s="14" t="str">
        <f>'Weapons-Equipment'!R67</f>
        <v>S</v>
      </c>
      <c r="D107" s="14" t="str">
        <f>'Weapons-Equipment'!S67</f>
        <v>Gold</v>
      </c>
      <c r="E107" s="14">
        <f>'Weapons-Equipment'!T67</f>
        <v>5268</v>
      </c>
      <c r="F107" s="15">
        <v>1</v>
      </c>
      <c r="H107" s="13" t="str">
        <f>'Weapons-Equipment'!Q42</f>
        <v>AKM</v>
      </c>
      <c r="I107" s="14" t="str">
        <f>'Weapons-Equipment'!R42</f>
        <v>S</v>
      </c>
      <c r="J107" s="14" t="str">
        <f>'Weapons-Equipment'!S42</f>
        <v>Gold</v>
      </c>
      <c r="K107" s="14">
        <f>'Weapons-Equipment'!T42</f>
        <v>5269</v>
      </c>
      <c r="L107" s="15">
        <v>1</v>
      </c>
      <c r="N107" s="13" t="str">
        <f>'Weapons-Equipment'!Q44</f>
        <v>AKM</v>
      </c>
      <c r="O107" s="14" t="str">
        <f>'Weapons-Equipment'!R44</f>
        <v>S</v>
      </c>
      <c r="P107" s="14" t="str">
        <f>'Weapons-Equipment'!S44</f>
        <v>Nebula</v>
      </c>
      <c r="Q107" s="14">
        <f>'Weapons-Equipment'!T44</f>
        <v>5218</v>
      </c>
      <c r="R107" s="15">
        <v>1</v>
      </c>
    </row>
    <row r="108" spans="2:20">
      <c r="B108" s="13" t="str">
        <f>'Weapons-Equipment'!Q102</f>
        <v>Izhmash AK-12</v>
      </c>
      <c r="C108" s="14" t="str">
        <f>'Weapons-Equipment'!R102</f>
        <v>S</v>
      </c>
      <c r="D108" s="14" t="str">
        <f>'Weapons-Equipment'!S102</f>
        <v>Gold</v>
      </c>
      <c r="E108" s="14">
        <f>'Weapons-Equipment'!T102</f>
        <v>5323</v>
      </c>
      <c r="F108" s="15">
        <v>1</v>
      </c>
      <c r="H108" s="13" t="str">
        <f>'Weapons-Equipment'!Q68</f>
        <v>Mk18 Mod1</v>
      </c>
      <c r="I108" s="14" t="str">
        <f>'Weapons-Equipment'!R68</f>
        <v>S</v>
      </c>
      <c r="J108" s="14" t="str">
        <f>'Weapons-Equipment'!S68</f>
        <v>Cobalt</v>
      </c>
      <c r="K108" s="14">
        <f>'Weapons-Equipment'!T68</f>
        <v>5240</v>
      </c>
      <c r="L108" s="15">
        <v>1</v>
      </c>
      <c r="N108" s="13" t="str">
        <f>'Weapons-Equipment'!Q95</f>
        <v>FN SCAR-L</v>
      </c>
      <c r="O108" s="14" t="str">
        <f>'Weapons-Equipment'!R95</f>
        <v>S</v>
      </c>
      <c r="P108" s="14" t="str">
        <f>'Weapons-Equipment'!S95</f>
        <v>Gold</v>
      </c>
      <c r="Q108" s="14">
        <f>'Weapons-Equipment'!T95</f>
        <v>5324</v>
      </c>
      <c r="R108" s="15">
        <v>1</v>
      </c>
    </row>
    <row r="109" spans="2:20">
      <c r="B109" s="18" t="str">
        <f>'Weapons-Equipment'!B30</f>
        <v>IMI Desert Eagle</v>
      </c>
      <c r="C109" s="19" t="str">
        <f>'Weapons-Equipment'!C30</f>
        <v>A</v>
      </c>
      <c r="D109" s="19" t="str">
        <f>'Weapons-Equipment'!D30</f>
        <v>Eagle</v>
      </c>
      <c r="E109" s="19">
        <f>'Weapons-Equipment'!E30</f>
        <v>5126</v>
      </c>
      <c r="F109" s="20">
        <v>3.75</v>
      </c>
      <c r="H109" s="18" t="str">
        <f>'Weapons-Equipment'!B17</f>
        <v>HK USP</v>
      </c>
      <c r="I109" s="19" t="str">
        <f>'Weapons-Equipment'!C17</f>
        <v>A</v>
      </c>
      <c r="J109" s="19" t="str">
        <f>'Weapons-Equipment'!D17</f>
        <v>Dolphin</v>
      </c>
      <c r="K109" s="19">
        <f>'Weapons-Equipment'!E17</f>
        <v>5147</v>
      </c>
      <c r="L109" s="20">
        <v>3.75</v>
      </c>
      <c r="N109" s="18" t="str">
        <f>'Weapons-Equipment'!B71</f>
        <v>QSZ-92</v>
      </c>
      <c r="O109" s="19" t="str">
        <f>'Weapons-Equipment'!C71</f>
        <v>A</v>
      </c>
      <c r="P109" s="19" t="str">
        <f>'Weapons-Equipment'!D71</f>
        <v>Panda</v>
      </c>
      <c r="Q109" s="19">
        <f>'Weapons-Equipment'!E71</f>
        <v>5207</v>
      </c>
      <c r="R109" s="20">
        <v>3.75</v>
      </c>
    </row>
    <row r="110" spans="2:20">
      <c r="B110" s="18" t="str">
        <f>'Weapons-Equipment'!AA15</f>
        <v>M60E4</v>
      </c>
      <c r="C110" s="19" t="str">
        <f>'Weapons-Equipment'!AB15</f>
        <v>A</v>
      </c>
      <c r="D110" s="19" t="str">
        <f>'Weapons-Equipment'!AC15</f>
        <v>Komodo</v>
      </c>
      <c r="E110" s="19">
        <f>'Weapons-Equipment'!AD15</f>
        <v>5129</v>
      </c>
      <c r="F110" s="20">
        <v>3.75</v>
      </c>
      <c r="H110" s="18" t="str">
        <f>'Weapons-Equipment'!AA10</f>
        <v>M249</v>
      </c>
      <c r="I110" s="19" t="str">
        <f>'Weapons-Equipment'!AB10</f>
        <v>A</v>
      </c>
      <c r="J110" s="19" t="str">
        <f>'Weapons-Equipment'!AC10</f>
        <v>Bat</v>
      </c>
      <c r="K110" s="19">
        <f>'Weapons-Equipment'!AD10</f>
        <v>5125</v>
      </c>
      <c r="L110" s="20">
        <v>3.75</v>
      </c>
      <c r="N110" s="18" t="str">
        <f>'Weapons-Equipment'!V18</f>
        <v>AI AWP</v>
      </c>
      <c r="O110" s="19" t="str">
        <f>'Weapons-Equipment'!W18</f>
        <v>A</v>
      </c>
      <c r="P110" s="19" t="str">
        <f>'Weapons-Equipment'!X18</f>
        <v>Solo</v>
      </c>
      <c r="Q110" s="19">
        <f>'Weapons-Equipment'!Y18</f>
        <v>5154</v>
      </c>
      <c r="R110" s="20">
        <v>3.75</v>
      </c>
    </row>
    <row r="111" spans="2:20">
      <c r="B111" s="18" t="str">
        <f>'Weapons-Equipment'!AA40</f>
        <v>QJY-88</v>
      </c>
      <c r="C111" s="19" t="str">
        <f>'Weapons-Equipment'!AB40</f>
        <v>A</v>
      </c>
      <c r="D111" s="19" t="str">
        <f>'Weapons-Equipment'!AC40</f>
        <v>Panda</v>
      </c>
      <c r="E111" s="19">
        <f>'Weapons-Equipment'!AD40</f>
        <v>5302</v>
      </c>
      <c r="F111" s="20">
        <v>3.75</v>
      </c>
      <c r="H111" s="18" t="str">
        <f>'Weapons-Equipment'!AF18</f>
        <v>Hunting Knife</v>
      </c>
      <c r="I111" s="19" t="str">
        <f>'Weapons-Equipment'!AG18</f>
        <v>A</v>
      </c>
      <c r="J111" s="19" t="str">
        <f>'Weapons-Equipment'!AH18</f>
        <v>Oberon</v>
      </c>
      <c r="K111" s="19">
        <f>'Weapons-Equipment'!AI18</f>
        <v>5349</v>
      </c>
      <c r="L111" s="20">
        <v>3.75</v>
      </c>
      <c r="N111" s="18" t="str">
        <f>'Weapons-Equipment'!AA50</f>
        <v>M79</v>
      </c>
      <c r="O111" s="19" t="str">
        <f>'Weapons-Equipment'!AB50</f>
        <v>A</v>
      </c>
      <c r="P111" s="19" t="str">
        <f>'Weapons-Equipment'!AC50</f>
        <v>Hunter</v>
      </c>
      <c r="Q111" s="19">
        <f>'Weapons-Equipment'!AD50</f>
        <v>5233</v>
      </c>
      <c r="R111" s="20">
        <v>3.75</v>
      </c>
    </row>
    <row r="112" spans="2:20">
      <c r="B112" s="18" t="str">
        <f>'Weapons-Equipment'!AF19</f>
        <v>Hunting Knife</v>
      </c>
      <c r="C112" s="19" t="str">
        <f>'Weapons-Equipment'!AG19</f>
        <v>A</v>
      </c>
      <c r="D112" s="19" t="str">
        <f>'Weapons-Equipment'!AH19</f>
        <v>Phobos</v>
      </c>
      <c r="E112" s="19">
        <f>'Weapons-Equipment'!AI19</f>
        <v>5318</v>
      </c>
      <c r="F112" s="20">
        <v>3.75</v>
      </c>
      <c r="H112" s="18" t="str">
        <f>'Weapons-Equipment'!Q17</f>
        <v>IMI Galil</v>
      </c>
      <c r="I112" s="19" t="str">
        <f>'Weapons-Equipment'!R17</f>
        <v>A</v>
      </c>
      <c r="J112" s="19" t="str">
        <f>'Weapons-Equipment'!S17</f>
        <v>Caracal</v>
      </c>
      <c r="K112" s="19">
        <f>'Weapons-Equipment'!T17</f>
        <v>5137</v>
      </c>
      <c r="L112" s="20">
        <v>3.75</v>
      </c>
      <c r="N112" s="18" t="str">
        <f>'Weapons-Equipment'!AF17</f>
        <v>Hunting Knife</v>
      </c>
      <c r="O112" s="19" t="str">
        <f>'Weapons-Equipment'!AG17</f>
        <v>A</v>
      </c>
      <c r="P112" s="19" t="str">
        <f>'Weapons-Equipment'!AH17</f>
        <v>Dione</v>
      </c>
      <c r="Q112" s="19">
        <f>'Weapons-Equipment'!AI17</f>
        <v>5362</v>
      </c>
      <c r="R112" s="20">
        <v>3.75</v>
      </c>
    </row>
    <row r="113" spans="2:18">
      <c r="B113" s="21" t="str">
        <f>'Weapons-Equipment'!B46</f>
        <v>Dual Berreta 92</v>
      </c>
      <c r="C113" s="22" t="str">
        <f>'Weapons-Equipment'!C46</f>
        <v>B</v>
      </c>
      <c r="D113" s="22" t="str">
        <f>'Weapons-Equipment'!D46</f>
        <v>Camo</v>
      </c>
      <c r="E113" s="22">
        <f>'Weapons-Equipment'!E46</f>
        <v>5085</v>
      </c>
      <c r="F113" s="23">
        <v>5</v>
      </c>
      <c r="H113" s="21" t="str">
        <f>'Weapons-Equipment'!B9</f>
        <v>Glock 18C</v>
      </c>
      <c r="I113" s="22" t="str">
        <f>'Weapons-Equipment'!C9</f>
        <v>B</v>
      </c>
      <c r="J113" s="22" t="str">
        <f>'Weapons-Equipment'!D9</f>
        <v>Flame</v>
      </c>
      <c r="K113" s="22">
        <f>'Weapons-Equipment'!E9</f>
        <v>5991</v>
      </c>
      <c r="L113" s="23">
        <v>6.67</v>
      </c>
      <c r="N113" s="21" t="str">
        <f>'Weapons-Equipment'!B16</f>
        <v>HK USP</v>
      </c>
      <c r="O113" s="22" t="str">
        <f>'Weapons-Equipment'!C16</f>
        <v>B</v>
      </c>
      <c r="P113" s="22" t="str">
        <f>'Weapons-Equipment'!D16</f>
        <v>Camo</v>
      </c>
      <c r="Q113" s="22">
        <f>'Weapons-Equipment'!E16</f>
        <v>5148</v>
      </c>
      <c r="R113" s="23">
        <v>6.67</v>
      </c>
    </row>
    <row r="114" spans="2:18">
      <c r="B114" s="21" t="str">
        <f>'Weapons-Equipment'!V16</f>
        <v>AI AWP</v>
      </c>
      <c r="C114" s="22" t="str">
        <f>'Weapons-Equipment'!W16</f>
        <v>B</v>
      </c>
      <c r="D114" s="22" t="str">
        <f>'Weapons-Equipment'!X16</f>
        <v>Tan</v>
      </c>
      <c r="E114" s="22">
        <f>'Weapons-Equipment'!Y16</f>
        <v>61</v>
      </c>
      <c r="F114" s="23">
        <v>5</v>
      </c>
      <c r="H114" s="21" t="str">
        <f>'Weapons-Equipment'!V15</f>
        <v>AI AWP</v>
      </c>
      <c r="I114" s="22" t="str">
        <f>'Weapons-Equipment'!W15</f>
        <v>B</v>
      </c>
      <c r="J114" s="22" t="str">
        <f>'Weapons-Equipment'!X15</f>
        <v>Camo</v>
      </c>
      <c r="K114" s="22">
        <f>'Weapons-Equipment'!Y15</f>
        <v>5094</v>
      </c>
      <c r="L114" s="23">
        <v>6.67</v>
      </c>
      <c r="N114" s="21" t="str">
        <f>'Weapons-Equipment'!V9</f>
        <v>Steyr Scout</v>
      </c>
      <c r="O114" s="22" t="str">
        <f>'Weapons-Equipment'!W9</f>
        <v>B</v>
      </c>
      <c r="P114" s="22" t="str">
        <f>'Weapons-Equipment'!X9</f>
        <v>Camo</v>
      </c>
      <c r="Q114" s="22">
        <f>'Weapons-Equipment'!Y9</f>
        <v>5122</v>
      </c>
      <c r="R114" s="23">
        <v>6.67</v>
      </c>
    </row>
    <row r="115" spans="2:18">
      <c r="B115" s="21" t="str">
        <f>'Weapons-Equipment'!AF26</f>
        <v>Seal Knife</v>
      </c>
      <c r="C115" s="22" t="str">
        <f>'Weapons-Equipment'!AG26</f>
        <v>B</v>
      </c>
      <c r="D115" s="22" t="str">
        <f>'Weapons-Equipment'!AH26</f>
        <v>Camo</v>
      </c>
      <c r="E115" s="22">
        <f>'Weapons-Equipment'!AI26</f>
        <v>88</v>
      </c>
      <c r="F115" s="23">
        <v>5</v>
      </c>
      <c r="H115" s="21" t="str">
        <f>'Weapons-Equipment'!Q84</f>
        <v>KMP AEK-973</v>
      </c>
      <c r="I115" s="22" t="str">
        <f>'Weapons-Equipment'!R84</f>
        <v>B</v>
      </c>
      <c r="J115" s="22" t="str">
        <f>'Weapons-Equipment'!S84</f>
        <v>Camo</v>
      </c>
      <c r="K115" s="22">
        <f>'Weapons-Equipment'!T84</f>
        <v>5106</v>
      </c>
      <c r="L115" s="23">
        <v>6.66</v>
      </c>
      <c r="N115" s="21" t="str">
        <f>'Weapons-Equipment'!Q117</f>
        <v>FN FAL</v>
      </c>
      <c r="O115" s="22" t="str">
        <f>'Weapons-Equipment'!R117</f>
        <v>B</v>
      </c>
      <c r="P115" s="22" t="str">
        <f>'Weapons-Equipment'!S117</f>
        <v>Camo</v>
      </c>
      <c r="Q115" s="22">
        <f>'Weapons-Equipment'!T117</f>
        <v>5097</v>
      </c>
      <c r="R115" s="23">
        <v>6.66</v>
      </c>
    </row>
    <row r="116" spans="2:18">
      <c r="B116" s="24" t="str">
        <f>'Weapons-Equipment'!Q24</f>
        <v>AK-47</v>
      </c>
      <c r="C116" s="25" t="str">
        <f>'Weapons-Equipment'!R24</f>
        <v>B</v>
      </c>
      <c r="D116" s="25" t="str">
        <f>'Weapons-Equipment'!S24</f>
        <v>Solo</v>
      </c>
      <c r="E116" s="25">
        <f>'Weapons-Equipment'!T24</f>
        <v>5156</v>
      </c>
      <c r="F116" s="23">
        <v>5</v>
      </c>
      <c r="H116" s="26" t="str">
        <f>'Weapons-Equipment'!B23</f>
        <v>SIG P228</v>
      </c>
      <c r="I116" s="27" t="str">
        <f>'Weapons-Equipment'!C23</f>
        <v>C</v>
      </c>
      <c r="J116" s="27" t="str">
        <f>'Weapons-Equipment'!D23</f>
        <v>Spray</v>
      </c>
      <c r="K116" s="27">
        <f>'Weapons-Equipment'!E23</f>
        <v>5042</v>
      </c>
      <c r="L116" s="28">
        <v>7</v>
      </c>
      <c r="N116" s="26" t="str">
        <f>'Weapons-Equipment'!B8</f>
        <v>Glock 18C</v>
      </c>
      <c r="O116" s="27" t="str">
        <f>'Weapons-Equipment'!C8</f>
        <v>C</v>
      </c>
      <c r="P116" s="27" t="str">
        <f>'Weapons-Equipment'!D8</f>
        <v>Spray</v>
      </c>
      <c r="Q116" s="27">
        <f>'Weapons-Equipment'!E8</f>
        <v>5043</v>
      </c>
      <c r="R116" s="28">
        <v>8.75</v>
      </c>
    </row>
    <row r="117" spans="2:18">
      <c r="B117" s="26" t="str">
        <f>'Weapons-Equipment'!B15</f>
        <v>HK USP</v>
      </c>
      <c r="C117" s="27" t="str">
        <f>'Weapons-Equipment'!C15</f>
        <v>C</v>
      </c>
      <c r="D117" s="27" t="str">
        <f>'Weapons-Equipment'!D15</f>
        <v>Spray</v>
      </c>
      <c r="E117" s="27">
        <f>'Weapons-Equipment'!E15</f>
        <v>5054</v>
      </c>
      <c r="F117" s="28">
        <v>8.75</v>
      </c>
      <c r="H117" s="26" t="str">
        <f>'Weapons-Equipment'!B27</f>
        <v>IMI Desert Eagle</v>
      </c>
      <c r="I117" s="27" t="str">
        <f>'Weapons-Equipment'!C27</f>
        <v>C</v>
      </c>
      <c r="J117" s="27" t="str">
        <f>'Weapons-Equipment'!D27</f>
        <v>Spray</v>
      </c>
      <c r="K117" s="27">
        <f>'Weapons-Equipment'!E27</f>
        <v>5062</v>
      </c>
      <c r="L117" s="28">
        <v>7</v>
      </c>
      <c r="N117" s="26" t="str">
        <f>'Weapons-Equipment'!G17</f>
        <v>Benelli M1014</v>
      </c>
      <c r="O117" s="27" t="str">
        <f>'Weapons-Equipment'!H17</f>
        <v>C</v>
      </c>
      <c r="P117" s="27" t="str">
        <f>'Weapons-Equipment'!I17</f>
        <v>Spray</v>
      </c>
      <c r="Q117" s="27">
        <f>'Weapons-Equipment'!J17</f>
        <v>5045</v>
      </c>
      <c r="R117" s="28">
        <v>8.75</v>
      </c>
    </row>
    <row r="118" spans="2:18">
      <c r="B118" s="26" t="str">
        <f>'Weapons-Equipment'!G8</f>
        <v>Benelli M3</v>
      </c>
      <c r="C118" s="27" t="str">
        <f>'Weapons-Equipment'!H8</f>
        <v>C</v>
      </c>
      <c r="D118" s="27" t="str">
        <f>'Weapons-Equipment'!I8</f>
        <v>Spray</v>
      </c>
      <c r="E118" s="27">
        <f>'Weapons-Equipment'!J8</f>
        <v>5058</v>
      </c>
      <c r="F118" s="28">
        <v>8.75</v>
      </c>
      <c r="H118" s="26" t="str">
        <f>'Weapons-Equipment'!G27</f>
        <v>Armsel Striker-12</v>
      </c>
      <c r="I118" s="27" t="str">
        <f>'Weapons-Equipment'!H27</f>
        <v>C</v>
      </c>
      <c r="J118" s="27" t="str">
        <f>'Weapons-Equipment'!I27</f>
        <v>Spray</v>
      </c>
      <c r="K118" s="27">
        <f>'Weapons-Equipment'!J27</f>
        <v>5069</v>
      </c>
      <c r="L118" s="28">
        <v>7</v>
      </c>
      <c r="N118" s="26" t="str">
        <f>'Weapons-Equipment'!L68</f>
        <v>AR-57 PDW</v>
      </c>
      <c r="O118" s="27" t="str">
        <f>'Weapons-Equipment'!M68</f>
        <v>C</v>
      </c>
      <c r="P118" s="27" t="str">
        <f>'Weapons-Equipment'!N68</f>
        <v>Spray</v>
      </c>
      <c r="Q118" s="27">
        <f>'Weapons-Equipment'!O68</f>
        <v>5074</v>
      </c>
      <c r="R118" s="28">
        <v>8.75</v>
      </c>
    </row>
    <row r="119" spans="2:18">
      <c r="B119" s="26" t="str">
        <f>'Weapons-Equipment'!V41</f>
        <v>SIG SG550 Sniper</v>
      </c>
      <c r="C119" s="27" t="str">
        <f>'Weapons-Equipment'!W41</f>
        <v>C</v>
      </c>
      <c r="D119" s="27" t="str">
        <f>'Weapons-Equipment'!X41</f>
        <v>Spray</v>
      </c>
      <c r="E119" s="27">
        <f>'Weapons-Equipment'!Y41</f>
        <v>5051</v>
      </c>
      <c r="F119" s="28">
        <v>8.75</v>
      </c>
      <c r="H119" s="26" t="str">
        <f>'Weapons-Equipment'!V48</f>
        <v>HK G3SG/1</v>
      </c>
      <c r="I119" s="27" t="str">
        <f>'Weapons-Equipment'!W48</f>
        <v>C</v>
      </c>
      <c r="J119" s="27" t="str">
        <f>'Weapons-Equipment'!X48</f>
        <v>Spray</v>
      </c>
      <c r="K119" s="27">
        <f>'Weapons-Equipment'!Y48</f>
        <v>5061</v>
      </c>
      <c r="L119" s="28">
        <v>7</v>
      </c>
      <c r="N119" s="26" t="str">
        <f>'Weapons-Equipment'!Q33</f>
        <v>AKM</v>
      </c>
      <c r="O119" s="27" t="str">
        <f>'Weapons-Equipment'!R33</f>
        <v>C</v>
      </c>
      <c r="P119" s="27" t="str">
        <f>'Weapons-Equipment'!S33</f>
        <v>Spray</v>
      </c>
      <c r="Q119" s="27">
        <f>'Weapons-Equipment'!T33</f>
        <v>5177</v>
      </c>
      <c r="R119" s="28">
        <v>8.75</v>
      </c>
    </row>
    <row r="120" spans="2:18">
      <c r="B120" s="26" t="str">
        <f>'Weapons-Equipment'!Q8</f>
        <v>FAMAS F1</v>
      </c>
      <c r="C120" s="27" t="str">
        <f>'Weapons-Equipment'!R8</f>
        <v>C</v>
      </c>
      <c r="D120" s="27" t="str">
        <f>'Weapons-Equipment'!S8</f>
        <v>Spray</v>
      </c>
      <c r="E120" s="27">
        <f>'Weapons-Equipment'!T8</f>
        <v>5053</v>
      </c>
      <c r="F120" s="28">
        <v>8.75</v>
      </c>
      <c r="H120" s="26" t="str">
        <f>'Weapons-Equipment'!Q22</f>
        <v>AK-47</v>
      </c>
      <c r="I120" s="27" t="str">
        <f>'Weapons-Equipment'!R22</f>
        <v>C</v>
      </c>
      <c r="J120" s="27" t="str">
        <f>'Weapons-Equipment'!S22</f>
        <v>Spray</v>
      </c>
      <c r="K120" s="27">
        <f>'Weapons-Equipment'!T22</f>
        <v>5064</v>
      </c>
      <c r="L120" s="28">
        <v>7</v>
      </c>
      <c r="N120" s="8"/>
      <c r="O120" s="45">
        <f>$F$131</f>
        <v>15</v>
      </c>
      <c r="P120" s="270" t="s">
        <v>259</v>
      </c>
      <c r="Q120" s="270"/>
      <c r="R120" s="9">
        <f>N121+O120+O121+P121+Q121+R121</f>
        <v>100</v>
      </c>
    </row>
    <row r="121" spans="2:18">
      <c r="B121" s="8"/>
      <c r="C121" s="45">
        <f>$F$131</f>
        <v>15</v>
      </c>
      <c r="D121" s="270" t="s">
        <v>259</v>
      </c>
      <c r="E121" s="270"/>
      <c r="F121" s="9">
        <f>B122+C121+C122+D122+E122+F122</f>
        <v>100</v>
      </c>
      <c r="H121" s="8"/>
      <c r="I121" s="45">
        <f>$F$131</f>
        <v>15</v>
      </c>
      <c r="J121" s="270" t="s">
        <v>259</v>
      </c>
      <c r="K121" s="270"/>
      <c r="L121" s="9">
        <f>H122+I121+I122+J122+K122+L122</f>
        <v>100</v>
      </c>
      <c r="N121" s="29">
        <f>R98</f>
        <v>5</v>
      </c>
      <c r="O121" s="30">
        <f>SUM(R99:R108)</f>
        <v>10</v>
      </c>
      <c r="P121" s="31">
        <f>R109+R110+R111+R112</f>
        <v>15</v>
      </c>
      <c r="Q121" s="32">
        <f>R113+R114+R115</f>
        <v>20</v>
      </c>
      <c r="R121" s="33">
        <f>R116+R117+R118+R119</f>
        <v>35</v>
      </c>
    </row>
    <row r="122" spans="2:18">
      <c r="B122" s="29">
        <f>F98</f>
        <v>5</v>
      </c>
      <c r="C122" s="30">
        <f>SUM(F99:F108)</f>
        <v>10</v>
      </c>
      <c r="D122" s="31">
        <f>F109+F110+F111+F112</f>
        <v>15</v>
      </c>
      <c r="E122" s="32">
        <f>F113+F114+F115+F116</f>
        <v>20</v>
      </c>
      <c r="F122" s="33">
        <f>F117+F118+F119+F120</f>
        <v>35</v>
      </c>
      <c r="H122" s="29">
        <f>L98</f>
        <v>5</v>
      </c>
      <c r="I122" s="30">
        <f>SUM(L99:L108)</f>
        <v>10</v>
      </c>
      <c r="J122" s="31">
        <f>L109+L110+L111+L112</f>
        <v>15</v>
      </c>
      <c r="K122" s="32">
        <f>L113+L114+L115</f>
        <v>20</v>
      </c>
      <c r="L122" s="33">
        <f>L117+L118+L119+L120+L116</f>
        <v>35</v>
      </c>
    </row>
    <row r="124" spans="2:18">
      <c r="B124" s="4" t="s">
        <v>264</v>
      </c>
    </row>
    <row r="126" spans="2:18">
      <c r="B126" s="46" t="s">
        <v>9</v>
      </c>
      <c r="C126" s="64" t="s">
        <v>0</v>
      </c>
      <c r="D126" s="64" t="s">
        <v>3</v>
      </c>
      <c r="E126" s="64" t="s">
        <v>30</v>
      </c>
      <c r="F126" s="48" t="s">
        <v>244</v>
      </c>
    </row>
    <row r="127" spans="2:18">
      <c r="B127" s="62" t="s">
        <v>260</v>
      </c>
      <c r="C127" s="60" t="s">
        <v>267</v>
      </c>
      <c r="D127" s="61" t="s">
        <v>266</v>
      </c>
      <c r="E127" s="60">
        <v>2000</v>
      </c>
      <c r="F127" s="63">
        <v>5.6</v>
      </c>
    </row>
    <row r="128" spans="2:18">
      <c r="B128" s="62" t="s">
        <v>261</v>
      </c>
      <c r="C128" s="60" t="s">
        <v>267</v>
      </c>
      <c r="D128" s="61" t="s">
        <v>266</v>
      </c>
      <c r="E128" s="60">
        <v>2008</v>
      </c>
      <c r="F128" s="63">
        <v>3.8</v>
      </c>
    </row>
    <row r="129" spans="2:6">
      <c r="B129" s="62" t="s">
        <v>262</v>
      </c>
      <c r="C129" s="60" t="s">
        <v>267</v>
      </c>
      <c r="D129" s="61" t="s">
        <v>266</v>
      </c>
      <c r="E129" s="60">
        <v>2014</v>
      </c>
      <c r="F129" s="63">
        <v>2.8</v>
      </c>
    </row>
    <row r="130" spans="2:6">
      <c r="B130" s="62" t="s">
        <v>263</v>
      </c>
      <c r="C130" s="60" t="s">
        <v>267</v>
      </c>
      <c r="D130" s="61" t="s">
        <v>266</v>
      </c>
      <c r="E130" s="60">
        <v>2013</v>
      </c>
      <c r="F130" s="63">
        <v>2.8</v>
      </c>
    </row>
    <row r="131" spans="2:6">
      <c r="B131" s="56"/>
      <c r="C131" s="64"/>
      <c r="D131" s="273" t="s">
        <v>259</v>
      </c>
      <c r="E131" s="273"/>
      <c r="F131" s="48">
        <f>F127+F128+F129+F130</f>
        <v>15</v>
      </c>
    </row>
    <row r="133" spans="2:6">
      <c r="B133" s="4"/>
    </row>
  </sheetData>
  <mergeCells count="91">
    <mergeCell ref="O4:P4"/>
    <mergeCell ref="I4:J4"/>
    <mergeCell ref="C34:D34"/>
    <mergeCell ref="C4:D4"/>
    <mergeCell ref="F3:F4"/>
    <mergeCell ref="I32:K32"/>
    <mergeCell ref="I33:K33"/>
    <mergeCell ref="I34:J34"/>
    <mergeCell ref="D28:E28"/>
    <mergeCell ref="J28:K28"/>
    <mergeCell ref="P28:Q28"/>
    <mergeCell ref="B3:B4"/>
    <mergeCell ref="C2:E2"/>
    <mergeCell ref="C3:E3"/>
    <mergeCell ref="X3:X4"/>
    <mergeCell ref="I2:K2"/>
    <mergeCell ref="H3:H4"/>
    <mergeCell ref="I3:K3"/>
    <mergeCell ref="L3:L4"/>
    <mergeCell ref="O2:Q2"/>
    <mergeCell ref="N3:N4"/>
    <mergeCell ref="O3:Q3"/>
    <mergeCell ref="R3:R4"/>
    <mergeCell ref="U2:W2"/>
    <mergeCell ref="T3:T4"/>
    <mergeCell ref="U3:W3"/>
    <mergeCell ref="U4:V4"/>
    <mergeCell ref="X33:X34"/>
    <mergeCell ref="L33:L34"/>
    <mergeCell ref="O32:Q32"/>
    <mergeCell ref="N33:N34"/>
    <mergeCell ref="O33:Q33"/>
    <mergeCell ref="R33:R34"/>
    <mergeCell ref="U34:V34"/>
    <mergeCell ref="O34:P34"/>
    <mergeCell ref="B64:B65"/>
    <mergeCell ref="C64:E64"/>
    <mergeCell ref="F64:F65"/>
    <mergeCell ref="U32:W32"/>
    <mergeCell ref="T33:T34"/>
    <mergeCell ref="U33:W33"/>
    <mergeCell ref="C32:E32"/>
    <mergeCell ref="B33:B34"/>
    <mergeCell ref="C33:E33"/>
    <mergeCell ref="F33:F34"/>
    <mergeCell ref="H33:H34"/>
    <mergeCell ref="V60:W60"/>
    <mergeCell ref="P60:Q60"/>
    <mergeCell ref="J60:K60"/>
    <mergeCell ref="D59:E59"/>
    <mergeCell ref="C63:E63"/>
    <mergeCell ref="X64:X65"/>
    <mergeCell ref="I63:K63"/>
    <mergeCell ref="H64:H65"/>
    <mergeCell ref="I64:K64"/>
    <mergeCell ref="L64:L65"/>
    <mergeCell ref="O63:Q63"/>
    <mergeCell ref="N64:N65"/>
    <mergeCell ref="O64:Q64"/>
    <mergeCell ref="I65:J65"/>
    <mergeCell ref="O65:P65"/>
    <mergeCell ref="U65:V65"/>
    <mergeCell ref="B95:B96"/>
    <mergeCell ref="C95:E95"/>
    <mergeCell ref="F95:F96"/>
    <mergeCell ref="I94:K94"/>
    <mergeCell ref="H95:H96"/>
    <mergeCell ref="I95:K95"/>
    <mergeCell ref="C96:D96"/>
    <mergeCell ref="I96:J96"/>
    <mergeCell ref="C94:E94"/>
    <mergeCell ref="V29:W29"/>
    <mergeCell ref="L95:L96"/>
    <mergeCell ref="O94:Q94"/>
    <mergeCell ref="N95:N96"/>
    <mergeCell ref="O95:Q95"/>
    <mergeCell ref="R95:R96"/>
    <mergeCell ref="R64:R65"/>
    <mergeCell ref="U63:W63"/>
    <mergeCell ref="T64:T65"/>
    <mergeCell ref="V91:W91"/>
    <mergeCell ref="P91:Q91"/>
    <mergeCell ref="J91:K91"/>
    <mergeCell ref="U64:W64"/>
    <mergeCell ref="P120:Q120"/>
    <mergeCell ref="O96:P96"/>
    <mergeCell ref="D131:E131"/>
    <mergeCell ref="J121:K121"/>
    <mergeCell ref="D121:E121"/>
    <mergeCell ref="D91:E91"/>
    <mergeCell ref="C65:D65"/>
  </mergeCells>
  <pageMargins left="0.7" right="0.7" top="0.75" bottom="0.75" header="0.3" footer="0.3"/>
  <ignoredErrors>
    <ignoredError sqref="C29:F29 I29 O29 U30 C60 I61:K61 L61 O61 U61 C92 I92 O92 C122 I122 O121 U92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0"/>
  <sheetViews>
    <sheetView workbookViewId="0">
      <selection activeCell="C13" sqref="C13"/>
    </sheetView>
  </sheetViews>
  <sheetFormatPr defaultRowHeight="15"/>
  <cols>
    <col min="1" max="1" width="2.85546875" style="217" customWidth="1"/>
    <col min="2" max="2" width="9.140625" style="217"/>
    <col min="3" max="3" width="24.5703125" style="217" customWidth="1"/>
    <col min="4" max="4" width="18.28515625" style="217" customWidth="1"/>
    <col min="5" max="5" width="24.28515625" style="217" customWidth="1"/>
    <col min="6" max="6" width="2.85546875" style="217" customWidth="1"/>
    <col min="7" max="16384" width="9.140625" style="217"/>
  </cols>
  <sheetData>
    <row r="2" spans="2:6">
      <c r="C2" s="357" t="s">
        <v>783</v>
      </c>
      <c r="D2" s="357"/>
      <c r="E2" s="357"/>
      <c r="F2"/>
    </row>
    <row r="3" spans="2:6" ht="30" customHeight="1">
      <c r="B3" s="221" t="s">
        <v>774</v>
      </c>
      <c r="C3" s="222" t="s">
        <v>784</v>
      </c>
      <c r="D3" s="222" t="s">
        <v>775</v>
      </c>
      <c r="E3" s="223" t="s">
        <v>786</v>
      </c>
      <c r="F3"/>
    </row>
    <row r="4" spans="2:6">
      <c r="B4" s="219" t="s">
        <v>776</v>
      </c>
      <c r="C4" s="219" t="s">
        <v>785</v>
      </c>
      <c r="D4" s="219" t="s">
        <v>785</v>
      </c>
      <c r="E4" s="219" t="s">
        <v>788</v>
      </c>
      <c r="F4"/>
    </row>
    <row r="5" spans="2:6">
      <c r="B5" s="218" t="s">
        <v>777</v>
      </c>
      <c r="C5" s="219" t="s">
        <v>785</v>
      </c>
      <c r="D5" s="220">
        <v>0.03</v>
      </c>
      <c r="E5" s="218" t="s">
        <v>787</v>
      </c>
      <c r="F5"/>
    </row>
    <row r="6" spans="2:6">
      <c r="B6" s="218" t="s">
        <v>778</v>
      </c>
      <c r="C6" s="220">
        <v>0.2</v>
      </c>
      <c r="D6" s="220">
        <v>0.05</v>
      </c>
      <c r="E6" s="218" t="s">
        <v>787</v>
      </c>
      <c r="F6"/>
    </row>
    <row r="7" spans="2:6">
      <c r="B7" s="218" t="s">
        <v>779</v>
      </c>
      <c r="C7" s="220">
        <v>0.3</v>
      </c>
      <c r="D7" s="220">
        <v>0.08</v>
      </c>
      <c r="E7" s="218" t="s">
        <v>787</v>
      </c>
      <c r="F7"/>
    </row>
    <row r="8" spans="2:6">
      <c r="B8" s="218" t="s">
        <v>780</v>
      </c>
      <c r="C8" s="220">
        <v>0.35</v>
      </c>
      <c r="D8" s="220">
        <v>0.11</v>
      </c>
      <c r="E8" s="218" t="s">
        <v>787</v>
      </c>
      <c r="F8"/>
    </row>
    <row r="9" spans="2:6">
      <c r="B9" s="218" t="s">
        <v>781</v>
      </c>
      <c r="C9" s="220">
        <v>0.4</v>
      </c>
      <c r="D9" s="220">
        <v>0.14000000000000001</v>
      </c>
      <c r="E9" s="218" t="s">
        <v>787</v>
      </c>
      <c r="F9"/>
    </row>
    <row r="10" spans="2:6">
      <c r="B10" s="218" t="s">
        <v>782</v>
      </c>
      <c r="C10" s="220">
        <v>0.45</v>
      </c>
      <c r="D10" s="220">
        <v>0.2</v>
      </c>
      <c r="E10" s="218" t="s">
        <v>787</v>
      </c>
      <c r="F10"/>
    </row>
  </sheetData>
  <mergeCells count="1">
    <mergeCell ref="C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16"/>
  <sheetViews>
    <sheetView workbookViewId="0">
      <selection activeCell="B18" sqref="B18"/>
    </sheetView>
  </sheetViews>
  <sheetFormatPr defaultRowHeight="15" customHeight="1"/>
  <cols>
    <col min="1" max="1" width="2.85546875" style="224" customWidth="1"/>
    <col min="2" max="2" width="19.28515625" style="224" customWidth="1"/>
    <col min="3" max="3" width="36.7109375" style="224" customWidth="1"/>
    <col min="4" max="4" width="15" style="224" customWidth="1"/>
    <col min="5" max="5" width="2.85546875" style="224" customWidth="1"/>
    <col min="6" max="16384" width="9.140625" style="224"/>
  </cols>
  <sheetData>
    <row r="1" spans="2:4" ht="15" customHeight="1" thickBot="1"/>
    <row r="2" spans="2:4" ht="15" customHeight="1" thickBot="1">
      <c r="B2" s="225" t="s">
        <v>789</v>
      </c>
      <c r="C2" s="239" t="s">
        <v>792</v>
      </c>
      <c r="D2" s="240" t="s">
        <v>804</v>
      </c>
    </row>
    <row r="3" spans="2:4" ht="15" customHeight="1">
      <c r="B3" s="358" t="s">
        <v>790</v>
      </c>
      <c r="C3" s="234" t="s">
        <v>793</v>
      </c>
      <c r="D3" s="369" t="s">
        <v>805</v>
      </c>
    </row>
    <row r="4" spans="2:4" ht="15" customHeight="1" thickBot="1">
      <c r="B4" s="359"/>
      <c r="C4" s="235" t="s">
        <v>794</v>
      </c>
      <c r="D4" s="370"/>
    </row>
    <row r="5" spans="2:4" ht="15" customHeight="1">
      <c r="B5" s="360" t="s">
        <v>791</v>
      </c>
      <c r="C5" s="234" t="s">
        <v>795</v>
      </c>
      <c r="D5" s="369" t="s">
        <v>805</v>
      </c>
    </row>
    <row r="6" spans="2:4" ht="15" customHeight="1">
      <c r="B6" s="361"/>
      <c r="C6" s="236" t="s">
        <v>796</v>
      </c>
      <c r="D6" s="371"/>
    </row>
    <row r="7" spans="2:4" ht="15" customHeight="1" thickBot="1">
      <c r="B7" s="362"/>
      <c r="C7" s="235" t="s">
        <v>794</v>
      </c>
      <c r="D7" s="370"/>
    </row>
    <row r="8" spans="2:4" ht="15" customHeight="1">
      <c r="B8" s="363" t="s">
        <v>801</v>
      </c>
      <c r="C8" s="234" t="s">
        <v>795</v>
      </c>
      <c r="D8" s="369" t="s">
        <v>805</v>
      </c>
    </row>
    <row r="9" spans="2:4" ht="15" customHeight="1">
      <c r="B9" s="364"/>
      <c r="C9" s="237" t="s">
        <v>797</v>
      </c>
      <c r="D9" s="371"/>
    </row>
    <row r="10" spans="2:4" ht="15" customHeight="1" thickBot="1">
      <c r="B10" s="365"/>
      <c r="C10" s="235" t="s">
        <v>794</v>
      </c>
      <c r="D10" s="370"/>
    </row>
    <row r="11" spans="2:4" ht="15" customHeight="1">
      <c r="B11" s="363" t="s">
        <v>802</v>
      </c>
      <c r="C11" s="234" t="s">
        <v>798</v>
      </c>
      <c r="D11" s="369" t="s">
        <v>805</v>
      </c>
    </row>
    <row r="12" spans="2:4" ht="15" customHeight="1">
      <c r="B12" s="364"/>
      <c r="C12" s="237" t="s">
        <v>797</v>
      </c>
      <c r="D12" s="371"/>
    </row>
    <row r="13" spans="2:4" ht="15" customHeight="1" thickBot="1">
      <c r="B13" s="365"/>
      <c r="C13" s="235" t="s">
        <v>794</v>
      </c>
      <c r="D13" s="370"/>
    </row>
    <row r="14" spans="2:4" ht="15" customHeight="1">
      <c r="B14" s="364" t="s">
        <v>803</v>
      </c>
      <c r="C14" s="241" t="s">
        <v>799</v>
      </c>
      <c r="D14" s="366" t="s">
        <v>806</v>
      </c>
    </row>
    <row r="15" spans="2:4" ht="15" customHeight="1">
      <c r="B15" s="364"/>
      <c r="C15" s="237" t="s">
        <v>797</v>
      </c>
      <c r="D15" s="367"/>
    </row>
    <row r="16" spans="2:4" ht="15" customHeight="1" thickBot="1">
      <c r="B16" s="365"/>
      <c r="C16" s="238" t="s">
        <v>800</v>
      </c>
      <c r="D16" s="368"/>
    </row>
  </sheetData>
  <mergeCells count="10">
    <mergeCell ref="D14:D16"/>
    <mergeCell ref="D3:D4"/>
    <mergeCell ref="D5:D7"/>
    <mergeCell ref="D8:D10"/>
    <mergeCell ref="D11:D13"/>
    <mergeCell ref="B3:B4"/>
    <mergeCell ref="B5:B7"/>
    <mergeCell ref="B8:B10"/>
    <mergeCell ref="B11:B13"/>
    <mergeCell ref="B14:B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T68"/>
  <sheetViews>
    <sheetView tabSelected="1" topLeftCell="F1" workbookViewId="0">
      <selection activeCell="J40" sqref="J40"/>
    </sheetView>
  </sheetViews>
  <sheetFormatPr defaultRowHeight="15" customHeight="1"/>
  <cols>
    <col min="1" max="1" width="0.7109375" style="258" customWidth="1"/>
    <col min="2" max="2" width="12.28515625" style="258" customWidth="1"/>
    <col min="3" max="3" width="21.42578125" style="258" customWidth="1"/>
    <col min="4" max="4" width="9.85546875" style="258" customWidth="1"/>
    <col min="5" max="5" width="14.5703125" style="258" customWidth="1"/>
    <col min="6" max="6" width="9.140625" style="258"/>
    <col min="7" max="7" width="22" style="258" customWidth="1"/>
    <col min="8" max="8" width="18.140625" style="258" customWidth="1"/>
    <col min="9" max="9" width="0.7109375" style="258" customWidth="1"/>
    <col min="10" max="10" width="21.140625" style="258" customWidth="1"/>
    <col min="11" max="11" width="5.28515625" style="258" customWidth="1"/>
    <col min="12" max="12" width="18" style="258" customWidth="1"/>
    <col min="13" max="13" width="6.5703125" style="258" customWidth="1"/>
    <col min="14" max="14" width="6" style="258" customWidth="1"/>
    <col min="15" max="15" width="1.28515625" style="258" customWidth="1"/>
    <col min="16" max="16" width="21.140625" style="258" customWidth="1"/>
    <col min="17" max="17" width="5.28515625" style="258" customWidth="1"/>
    <col min="18" max="18" width="18" style="258" customWidth="1"/>
    <col min="19" max="19" width="6.5703125" style="258" customWidth="1"/>
    <col min="20" max="20" width="6" style="258" customWidth="1"/>
    <col min="21" max="16384" width="9.140625" style="258"/>
  </cols>
  <sheetData>
    <row r="2" spans="2:20" ht="15" customHeight="1">
      <c r="B2" s="248" t="s">
        <v>864</v>
      </c>
      <c r="C2" s="260" t="s">
        <v>346</v>
      </c>
      <c r="D2" s="260" t="s">
        <v>0</v>
      </c>
      <c r="E2" s="260" t="s">
        <v>3</v>
      </c>
      <c r="F2" s="248" t="s">
        <v>30</v>
      </c>
      <c r="G2" s="260" t="s">
        <v>865</v>
      </c>
      <c r="H2" s="248" t="s">
        <v>851</v>
      </c>
      <c r="J2" s="254" t="s">
        <v>30</v>
      </c>
      <c r="K2" s="276" t="s">
        <v>240</v>
      </c>
      <c r="L2" s="276"/>
      <c r="M2" s="276"/>
      <c r="N2" s="66" t="s">
        <v>239</v>
      </c>
      <c r="P2" s="254" t="s">
        <v>30</v>
      </c>
      <c r="Q2" s="276" t="s">
        <v>240</v>
      </c>
      <c r="R2" s="276"/>
      <c r="S2" s="276"/>
      <c r="T2" s="66" t="s">
        <v>239</v>
      </c>
    </row>
    <row r="3" spans="2:20" ht="15" customHeight="1">
      <c r="B3" s="351" t="s">
        <v>169</v>
      </c>
      <c r="C3" s="260" t="s">
        <v>849</v>
      </c>
      <c r="D3" s="266" t="s">
        <v>5</v>
      </c>
      <c r="E3" s="266" t="s">
        <v>11</v>
      </c>
      <c r="F3" s="266">
        <v>5825</v>
      </c>
      <c r="G3" s="351" t="s">
        <v>163</v>
      </c>
      <c r="H3" s="267" t="s">
        <v>266</v>
      </c>
      <c r="J3" s="277">
        <v>50042</v>
      </c>
      <c r="K3" s="271" t="s">
        <v>931</v>
      </c>
      <c r="L3" s="271"/>
      <c r="M3" s="271"/>
      <c r="N3" s="274"/>
      <c r="P3" s="277">
        <v>50043</v>
      </c>
      <c r="Q3" s="271" t="s">
        <v>932</v>
      </c>
      <c r="R3" s="271"/>
      <c r="S3" s="271"/>
      <c r="T3" s="274"/>
    </row>
    <row r="4" spans="2:20" ht="15" customHeight="1">
      <c r="B4" s="351"/>
      <c r="C4" s="260" t="s">
        <v>849</v>
      </c>
      <c r="D4" s="263" t="s">
        <v>8</v>
      </c>
      <c r="E4" s="263" t="s">
        <v>852</v>
      </c>
      <c r="F4" s="263">
        <v>5824</v>
      </c>
      <c r="G4" s="351"/>
      <c r="H4" s="263" t="s">
        <v>850</v>
      </c>
      <c r="J4" s="277"/>
      <c r="K4" s="336" t="s">
        <v>335</v>
      </c>
      <c r="L4" s="336"/>
      <c r="M4" s="259">
        <v>5858</v>
      </c>
      <c r="N4" s="274"/>
      <c r="P4" s="277"/>
      <c r="Q4" s="336" t="s">
        <v>335</v>
      </c>
      <c r="R4" s="336"/>
      <c r="S4" s="259">
        <v>6262</v>
      </c>
      <c r="T4" s="274"/>
    </row>
    <row r="5" spans="2:20" ht="15" customHeight="1">
      <c r="B5" s="351" t="s">
        <v>148</v>
      </c>
      <c r="C5" s="260" t="s">
        <v>853</v>
      </c>
      <c r="D5" s="266" t="s">
        <v>5</v>
      </c>
      <c r="E5" s="266" t="s">
        <v>11</v>
      </c>
      <c r="F5" s="266">
        <v>5823</v>
      </c>
      <c r="G5" s="351" t="s">
        <v>151</v>
      </c>
      <c r="H5" s="267" t="s">
        <v>266</v>
      </c>
      <c r="J5" s="252" t="s">
        <v>9</v>
      </c>
      <c r="K5" s="253" t="s">
        <v>0</v>
      </c>
      <c r="L5" s="253" t="s">
        <v>3</v>
      </c>
      <c r="M5" s="253" t="s">
        <v>30</v>
      </c>
      <c r="N5" s="255" t="s">
        <v>244</v>
      </c>
      <c r="P5" s="252" t="s">
        <v>9</v>
      </c>
      <c r="Q5" s="253" t="s">
        <v>0</v>
      </c>
      <c r="R5" s="253" t="s">
        <v>3</v>
      </c>
      <c r="S5" s="253" t="s">
        <v>30</v>
      </c>
      <c r="T5" s="255" t="s">
        <v>244</v>
      </c>
    </row>
    <row r="6" spans="2:20" ht="15" customHeight="1">
      <c r="B6" s="351"/>
      <c r="C6" s="260" t="s">
        <v>853</v>
      </c>
      <c r="D6" s="264" t="s">
        <v>19</v>
      </c>
      <c r="E6" s="264" t="s">
        <v>854</v>
      </c>
      <c r="F6" s="264">
        <v>5822</v>
      </c>
      <c r="G6" s="351"/>
      <c r="H6" s="264" t="s">
        <v>855</v>
      </c>
      <c r="J6" s="260" t="s">
        <v>898</v>
      </c>
      <c r="K6" s="265" t="s">
        <v>1</v>
      </c>
      <c r="L6" s="265" t="s">
        <v>884</v>
      </c>
      <c r="M6" s="265">
        <v>5803</v>
      </c>
      <c r="N6" s="269">
        <v>1.87</v>
      </c>
      <c r="P6" s="260" t="s">
        <v>903</v>
      </c>
      <c r="Q6" s="265" t="s">
        <v>1</v>
      </c>
      <c r="R6" s="265" t="s">
        <v>884</v>
      </c>
      <c r="S6" s="265">
        <v>5793</v>
      </c>
      <c r="T6" s="269">
        <v>1.5</v>
      </c>
    </row>
    <row r="7" spans="2:20" ht="15" customHeight="1">
      <c r="B7" s="351"/>
      <c r="C7" s="260" t="s">
        <v>853</v>
      </c>
      <c r="D7" s="264" t="s">
        <v>19</v>
      </c>
      <c r="E7" s="264" t="s">
        <v>856</v>
      </c>
      <c r="F7" s="264">
        <v>5821</v>
      </c>
      <c r="G7" s="351"/>
      <c r="H7" s="264" t="s">
        <v>857</v>
      </c>
      <c r="J7" s="260" t="s">
        <v>903</v>
      </c>
      <c r="K7" s="265" t="s">
        <v>1</v>
      </c>
      <c r="L7" s="265" t="s">
        <v>899</v>
      </c>
      <c r="M7" s="265">
        <v>5792</v>
      </c>
      <c r="N7" s="269">
        <v>1.87</v>
      </c>
      <c r="P7" s="260" t="s">
        <v>898</v>
      </c>
      <c r="Q7" s="265" t="s">
        <v>1</v>
      </c>
      <c r="R7" s="265" t="s">
        <v>869</v>
      </c>
      <c r="S7" s="265">
        <v>5798</v>
      </c>
      <c r="T7" s="269">
        <v>1.5</v>
      </c>
    </row>
    <row r="8" spans="2:20" ht="15" customHeight="1">
      <c r="B8" s="351"/>
      <c r="C8" s="260" t="s">
        <v>853</v>
      </c>
      <c r="D8" s="263" t="s">
        <v>8</v>
      </c>
      <c r="E8" s="263" t="s">
        <v>858</v>
      </c>
      <c r="F8" s="263">
        <v>5820</v>
      </c>
      <c r="G8" s="351"/>
      <c r="H8" s="263" t="s">
        <v>859</v>
      </c>
      <c r="J8" s="260" t="s">
        <v>873</v>
      </c>
      <c r="K8" s="265" t="s">
        <v>1</v>
      </c>
      <c r="L8" s="265" t="s">
        <v>869</v>
      </c>
      <c r="M8" s="265">
        <v>5812</v>
      </c>
      <c r="N8" s="269">
        <v>1.88</v>
      </c>
      <c r="P8" s="260" t="s">
        <v>898</v>
      </c>
      <c r="Q8" s="265" t="s">
        <v>1</v>
      </c>
      <c r="R8" s="265" t="s">
        <v>926</v>
      </c>
      <c r="S8" s="265">
        <v>5797</v>
      </c>
      <c r="T8" s="269">
        <v>1.5</v>
      </c>
    </row>
    <row r="9" spans="2:20" ht="15" customHeight="1">
      <c r="B9" s="351"/>
      <c r="C9" s="260" t="s">
        <v>853</v>
      </c>
      <c r="D9" s="264" t="s">
        <v>19</v>
      </c>
      <c r="E9" s="264" t="s">
        <v>861</v>
      </c>
      <c r="F9" s="264">
        <v>5819</v>
      </c>
      <c r="G9" s="351"/>
      <c r="H9" s="264" t="s">
        <v>860</v>
      </c>
      <c r="J9" s="260" t="s">
        <v>908</v>
      </c>
      <c r="K9" s="265" t="s">
        <v>1</v>
      </c>
      <c r="L9" s="265" t="s">
        <v>233</v>
      </c>
      <c r="M9" s="265">
        <v>5786</v>
      </c>
      <c r="N9" s="269">
        <v>1.88</v>
      </c>
      <c r="P9" s="260" t="s">
        <v>872</v>
      </c>
      <c r="Q9" s="265" t="s">
        <v>1</v>
      </c>
      <c r="R9" s="265" t="s">
        <v>233</v>
      </c>
      <c r="S9" s="265">
        <v>5809</v>
      </c>
      <c r="T9" s="269">
        <v>1.5</v>
      </c>
    </row>
    <row r="10" spans="2:20" ht="15" customHeight="1">
      <c r="B10" s="351"/>
      <c r="C10" s="260" t="s">
        <v>853</v>
      </c>
      <c r="D10" s="264" t="s">
        <v>19</v>
      </c>
      <c r="E10" s="264" t="s">
        <v>863</v>
      </c>
      <c r="F10" s="264">
        <v>5818</v>
      </c>
      <c r="G10" s="351"/>
      <c r="H10" s="264" t="s">
        <v>862</v>
      </c>
      <c r="J10" s="260" t="s">
        <v>853</v>
      </c>
      <c r="K10" s="264" t="s">
        <v>19</v>
      </c>
      <c r="L10" s="264" t="s">
        <v>854</v>
      </c>
      <c r="M10" s="264">
        <v>5822</v>
      </c>
      <c r="N10" s="269">
        <v>2.31</v>
      </c>
      <c r="P10" s="260" t="s">
        <v>911</v>
      </c>
      <c r="Q10" s="265" t="s">
        <v>1</v>
      </c>
      <c r="R10" s="265" t="s">
        <v>913</v>
      </c>
      <c r="S10" s="265">
        <v>5778</v>
      </c>
      <c r="T10" s="269">
        <v>1.5</v>
      </c>
    </row>
    <row r="11" spans="2:20" ht="15" customHeight="1">
      <c r="B11" s="351" t="s">
        <v>177</v>
      </c>
      <c r="C11" s="260" t="s">
        <v>874</v>
      </c>
      <c r="D11" s="266" t="s">
        <v>5</v>
      </c>
      <c r="E11" s="266" t="s">
        <v>11</v>
      </c>
      <c r="F11" s="266">
        <v>5817</v>
      </c>
      <c r="G11" s="351" t="s">
        <v>177</v>
      </c>
      <c r="H11" s="267" t="s">
        <v>266</v>
      </c>
      <c r="J11" s="260" t="s">
        <v>853</v>
      </c>
      <c r="K11" s="264" t="s">
        <v>19</v>
      </c>
      <c r="L11" s="264" t="s">
        <v>856</v>
      </c>
      <c r="M11" s="264">
        <v>5821</v>
      </c>
      <c r="N11" s="269">
        <v>2.3199999999999998</v>
      </c>
      <c r="P11" s="260" t="s">
        <v>878</v>
      </c>
      <c r="Q11" s="264" t="s">
        <v>19</v>
      </c>
      <c r="R11" s="264" t="s">
        <v>879</v>
      </c>
      <c r="S11" s="264">
        <v>5807</v>
      </c>
      <c r="T11" s="269">
        <v>2.31</v>
      </c>
    </row>
    <row r="12" spans="2:20" ht="15" customHeight="1">
      <c r="B12" s="351"/>
      <c r="C12" s="260" t="s">
        <v>874</v>
      </c>
      <c r="D12" s="264" t="s">
        <v>19</v>
      </c>
      <c r="E12" s="264" t="s">
        <v>854</v>
      </c>
      <c r="F12" s="264">
        <v>5816</v>
      </c>
      <c r="G12" s="351"/>
      <c r="H12" s="264" t="s">
        <v>855</v>
      </c>
      <c r="J12" s="260" t="s">
        <v>853</v>
      </c>
      <c r="K12" s="264" t="s">
        <v>19</v>
      </c>
      <c r="L12" s="264" t="s">
        <v>861</v>
      </c>
      <c r="M12" s="264">
        <v>5819</v>
      </c>
      <c r="N12" s="269">
        <v>2.31</v>
      </c>
      <c r="P12" s="260" t="s">
        <v>898</v>
      </c>
      <c r="Q12" s="264" t="s">
        <v>19</v>
      </c>
      <c r="R12" s="264" t="s">
        <v>889</v>
      </c>
      <c r="S12" s="264">
        <v>5800</v>
      </c>
      <c r="T12" s="269">
        <v>2.31</v>
      </c>
    </row>
    <row r="13" spans="2:20" ht="15" customHeight="1">
      <c r="B13" s="351" t="s">
        <v>168</v>
      </c>
      <c r="C13" s="260" t="s">
        <v>873</v>
      </c>
      <c r="D13" s="266" t="s">
        <v>5</v>
      </c>
      <c r="E13" s="266" t="s">
        <v>11</v>
      </c>
      <c r="F13" s="266">
        <v>5815</v>
      </c>
      <c r="G13" s="351" t="s">
        <v>168</v>
      </c>
      <c r="H13" s="267" t="s">
        <v>266</v>
      </c>
      <c r="J13" s="260" t="s">
        <v>853</v>
      </c>
      <c r="K13" s="264" t="s">
        <v>19</v>
      </c>
      <c r="L13" s="264" t="s">
        <v>863</v>
      </c>
      <c r="M13" s="264">
        <v>5818</v>
      </c>
      <c r="N13" s="269">
        <v>2.31</v>
      </c>
      <c r="P13" s="260" t="s">
        <v>898</v>
      </c>
      <c r="Q13" s="264" t="s">
        <v>19</v>
      </c>
      <c r="R13" s="264" t="s">
        <v>891</v>
      </c>
      <c r="S13" s="264">
        <v>5799</v>
      </c>
      <c r="T13" s="269">
        <v>2.3199999999999998</v>
      </c>
    </row>
    <row r="14" spans="2:20" ht="15" customHeight="1">
      <c r="B14" s="351"/>
      <c r="C14" s="260" t="s">
        <v>873</v>
      </c>
      <c r="D14" s="264" t="s">
        <v>19</v>
      </c>
      <c r="E14" s="264" t="s">
        <v>866</v>
      </c>
      <c r="F14" s="264">
        <v>5814</v>
      </c>
      <c r="G14" s="351"/>
      <c r="H14" s="264" t="s">
        <v>867</v>
      </c>
      <c r="J14" s="260" t="s">
        <v>874</v>
      </c>
      <c r="K14" s="264" t="s">
        <v>19</v>
      </c>
      <c r="L14" s="264" t="s">
        <v>854</v>
      </c>
      <c r="M14" s="264">
        <v>5816</v>
      </c>
      <c r="N14" s="269">
        <v>2.31</v>
      </c>
      <c r="P14" s="260" t="s">
        <v>903</v>
      </c>
      <c r="Q14" s="264" t="s">
        <v>19</v>
      </c>
      <c r="R14" s="264" t="s">
        <v>863</v>
      </c>
      <c r="S14" s="264">
        <v>5789</v>
      </c>
      <c r="T14" s="269">
        <v>2.31</v>
      </c>
    </row>
    <row r="15" spans="2:20" ht="15" customHeight="1">
      <c r="B15" s="351"/>
      <c r="C15" s="260" t="s">
        <v>873</v>
      </c>
      <c r="D15" s="264" t="s">
        <v>19</v>
      </c>
      <c r="E15" s="264" t="s">
        <v>870</v>
      </c>
      <c r="F15" s="264">
        <v>5813</v>
      </c>
      <c r="G15" s="351"/>
      <c r="H15" s="264" t="s">
        <v>871</v>
      </c>
      <c r="J15" s="260" t="s">
        <v>873</v>
      </c>
      <c r="K15" s="264" t="s">
        <v>19</v>
      </c>
      <c r="L15" s="264" t="s">
        <v>866</v>
      </c>
      <c r="M15" s="264">
        <v>5814</v>
      </c>
      <c r="N15" s="269">
        <v>2.3199999999999998</v>
      </c>
      <c r="P15" s="260" t="s">
        <v>911</v>
      </c>
      <c r="Q15" s="264" t="s">
        <v>19</v>
      </c>
      <c r="R15" s="264" t="s">
        <v>879</v>
      </c>
      <c r="S15" s="264">
        <v>5779</v>
      </c>
      <c r="T15" s="269">
        <v>2.31</v>
      </c>
    </row>
    <row r="16" spans="2:20" ht="15" customHeight="1">
      <c r="B16" s="351"/>
      <c r="C16" s="260" t="s">
        <v>873</v>
      </c>
      <c r="D16" s="265" t="s">
        <v>1</v>
      </c>
      <c r="E16" s="265" t="s">
        <v>869</v>
      </c>
      <c r="F16" s="265">
        <v>5812</v>
      </c>
      <c r="G16" s="351"/>
      <c r="H16" s="265" t="s">
        <v>868</v>
      </c>
      <c r="J16" s="260" t="s">
        <v>873</v>
      </c>
      <c r="K16" s="264" t="s">
        <v>19</v>
      </c>
      <c r="L16" s="264" t="s">
        <v>870</v>
      </c>
      <c r="M16" s="264">
        <v>5813</v>
      </c>
      <c r="N16" s="269">
        <v>2.31</v>
      </c>
      <c r="P16" s="260" t="s">
        <v>917</v>
      </c>
      <c r="Q16" s="264" t="s">
        <v>19</v>
      </c>
      <c r="R16" s="264" t="s">
        <v>870</v>
      </c>
      <c r="S16" s="264">
        <v>5774</v>
      </c>
      <c r="T16" s="269">
        <v>2.31</v>
      </c>
    </row>
    <row r="17" spans="2:20" ht="15" customHeight="1">
      <c r="B17" s="351" t="s">
        <v>144</v>
      </c>
      <c r="C17" s="260" t="s">
        <v>872</v>
      </c>
      <c r="D17" s="266" t="s">
        <v>5</v>
      </c>
      <c r="E17" s="266" t="s">
        <v>11</v>
      </c>
      <c r="F17" s="266">
        <v>5811</v>
      </c>
      <c r="G17" s="351" t="s">
        <v>144</v>
      </c>
      <c r="H17" s="267" t="s">
        <v>266</v>
      </c>
      <c r="J17" s="260" t="s">
        <v>872</v>
      </c>
      <c r="K17" s="264" t="s">
        <v>19</v>
      </c>
      <c r="L17" s="264" t="s">
        <v>875</v>
      </c>
      <c r="M17" s="264">
        <v>5810</v>
      </c>
      <c r="N17" s="269">
        <v>2.31</v>
      </c>
      <c r="P17" s="260" t="s">
        <v>925</v>
      </c>
      <c r="Q17" s="264" t="s">
        <v>19</v>
      </c>
      <c r="R17" s="264" t="s">
        <v>863</v>
      </c>
      <c r="S17" s="264">
        <v>5767</v>
      </c>
      <c r="T17" s="269">
        <v>2.31</v>
      </c>
    </row>
    <row r="18" spans="2:20" ht="15" customHeight="1">
      <c r="B18" s="351"/>
      <c r="C18" s="260" t="s">
        <v>872</v>
      </c>
      <c r="D18" s="264" t="s">
        <v>19</v>
      </c>
      <c r="E18" s="264" t="s">
        <v>875</v>
      </c>
      <c r="F18" s="264">
        <v>5810</v>
      </c>
      <c r="G18" s="351"/>
      <c r="H18" s="264" t="s">
        <v>877</v>
      </c>
      <c r="J18" s="260" t="s">
        <v>849</v>
      </c>
      <c r="K18" s="263" t="s">
        <v>8</v>
      </c>
      <c r="L18" s="263" t="s">
        <v>852</v>
      </c>
      <c r="M18" s="263">
        <v>5824</v>
      </c>
      <c r="N18" s="269">
        <v>5.45</v>
      </c>
      <c r="P18" s="260" t="s">
        <v>925</v>
      </c>
      <c r="Q18" s="264" t="s">
        <v>19</v>
      </c>
      <c r="R18" s="264" t="s">
        <v>896</v>
      </c>
      <c r="S18" s="264">
        <v>5766</v>
      </c>
      <c r="T18" s="269">
        <v>2.3199999999999998</v>
      </c>
    </row>
    <row r="19" spans="2:20" ht="15" customHeight="1">
      <c r="B19" s="351"/>
      <c r="C19" s="260" t="s">
        <v>872</v>
      </c>
      <c r="D19" s="265" t="s">
        <v>1</v>
      </c>
      <c r="E19" s="265" t="s">
        <v>233</v>
      </c>
      <c r="F19" s="265">
        <v>5809</v>
      </c>
      <c r="G19" s="351"/>
      <c r="H19" s="265" t="s">
        <v>876</v>
      </c>
      <c r="J19" s="260" t="s">
        <v>853</v>
      </c>
      <c r="K19" s="263" t="s">
        <v>8</v>
      </c>
      <c r="L19" s="263" t="s">
        <v>858</v>
      </c>
      <c r="M19" s="263">
        <v>5820</v>
      </c>
      <c r="N19" s="269">
        <v>5.45</v>
      </c>
      <c r="P19" s="260" t="s">
        <v>898</v>
      </c>
      <c r="Q19" s="263" t="s">
        <v>8</v>
      </c>
      <c r="R19" s="263" t="s">
        <v>887</v>
      </c>
      <c r="S19" s="263">
        <v>5802</v>
      </c>
      <c r="T19" s="269">
        <v>5.45</v>
      </c>
    </row>
    <row r="20" spans="2:20" ht="15" customHeight="1">
      <c r="B20" s="351" t="s">
        <v>183</v>
      </c>
      <c r="C20" s="260" t="s">
        <v>878</v>
      </c>
      <c r="D20" s="266" t="s">
        <v>5</v>
      </c>
      <c r="E20" s="266" t="s">
        <v>11</v>
      </c>
      <c r="F20" s="266">
        <v>5808</v>
      </c>
      <c r="G20" s="351" t="s">
        <v>183</v>
      </c>
      <c r="H20" s="267" t="s">
        <v>266</v>
      </c>
      <c r="J20" s="260" t="s">
        <v>881</v>
      </c>
      <c r="K20" s="263" t="s">
        <v>8</v>
      </c>
      <c r="L20" s="263" t="s">
        <v>883</v>
      </c>
      <c r="M20" s="263">
        <v>5805</v>
      </c>
      <c r="N20" s="269">
        <v>5.44</v>
      </c>
      <c r="P20" s="260" t="s">
        <v>898</v>
      </c>
      <c r="Q20" s="263" t="s">
        <v>8</v>
      </c>
      <c r="R20" s="263" t="s">
        <v>892</v>
      </c>
      <c r="S20" s="263">
        <v>5801</v>
      </c>
      <c r="T20" s="269">
        <v>5.44</v>
      </c>
    </row>
    <row r="21" spans="2:20" ht="15" customHeight="1">
      <c r="B21" s="351"/>
      <c r="C21" s="260" t="s">
        <v>878</v>
      </c>
      <c r="D21" s="264" t="s">
        <v>19</v>
      </c>
      <c r="E21" s="264" t="s">
        <v>879</v>
      </c>
      <c r="F21" s="264">
        <v>5807</v>
      </c>
      <c r="G21" s="351"/>
      <c r="H21" s="264" t="s">
        <v>880</v>
      </c>
      <c r="J21" s="260" t="s">
        <v>908</v>
      </c>
      <c r="K21" s="263" t="s">
        <v>8</v>
      </c>
      <c r="L21" s="263" t="s">
        <v>883</v>
      </c>
      <c r="M21" s="263">
        <v>5787</v>
      </c>
      <c r="N21" s="269">
        <v>5.44</v>
      </c>
      <c r="P21" s="260" t="s">
        <v>898</v>
      </c>
      <c r="Q21" s="263" t="s">
        <v>8</v>
      </c>
      <c r="R21" s="263" t="s">
        <v>896</v>
      </c>
      <c r="S21" s="263">
        <v>5796</v>
      </c>
      <c r="T21" s="269">
        <v>5.44</v>
      </c>
    </row>
    <row r="22" spans="2:20" ht="15" customHeight="1">
      <c r="B22" s="351" t="s">
        <v>177</v>
      </c>
      <c r="C22" s="260" t="s">
        <v>881</v>
      </c>
      <c r="D22" s="266" t="s">
        <v>5</v>
      </c>
      <c r="E22" s="266" t="s">
        <v>11</v>
      </c>
      <c r="F22" s="266">
        <v>5806</v>
      </c>
      <c r="G22" s="351" t="s">
        <v>177</v>
      </c>
      <c r="H22" s="267" t="s">
        <v>266</v>
      </c>
      <c r="J22" s="260" t="s">
        <v>909</v>
      </c>
      <c r="K22" s="263" t="s">
        <v>8</v>
      </c>
      <c r="L22" s="263" t="s">
        <v>17</v>
      </c>
      <c r="M22" s="263">
        <v>5784</v>
      </c>
      <c r="N22" s="269">
        <v>5.45</v>
      </c>
      <c r="P22" s="260" t="s">
        <v>898</v>
      </c>
      <c r="Q22" s="263" t="s">
        <v>8</v>
      </c>
      <c r="R22" s="263" t="s">
        <v>150</v>
      </c>
      <c r="S22" s="263">
        <v>5795</v>
      </c>
      <c r="T22" s="269">
        <v>5.45</v>
      </c>
    </row>
    <row r="23" spans="2:20" ht="15" customHeight="1">
      <c r="B23" s="351"/>
      <c r="C23" s="260" t="s">
        <v>881</v>
      </c>
      <c r="D23" s="263" t="s">
        <v>8</v>
      </c>
      <c r="E23" s="263" t="s">
        <v>883</v>
      </c>
      <c r="F23" s="263">
        <v>5805</v>
      </c>
      <c r="G23" s="351"/>
      <c r="H23" s="263" t="s">
        <v>882</v>
      </c>
      <c r="J23" s="260" t="s">
        <v>909</v>
      </c>
      <c r="K23" s="263" t="s">
        <v>8</v>
      </c>
      <c r="L23" s="263" t="s">
        <v>896</v>
      </c>
      <c r="M23" s="263">
        <v>5783</v>
      </c>
      <c r="N23" s="269">
        <v>5.44</v>
      </c>
      <c r="P23" s="260" t="s">
        <v>903</v>
      </c>
      <c r="Q23" s="263" t="s">
        <v>8</v>
      </c>
      <c r="R23" s="263" t="s">
        <v>883</v>
      </c>
      <c r="S23" s="263">
        <v>5791</v>
      </c>
      <c r="T23" s="269">
        <v>5.44</v>
      </c>
    </row>
    <row r="24" spans="2:20" ht="15" customHeight="1">
      <c r="B24" s="351" t="s">
        <v>183</v>
      </c>
      <c r="C24" s="260" t="s">
        <v>898</v>
      </c>
      <c r="D24" s="266" t="s">
        <v>5</v>
      </c>
      <c r="E24" s="266" t="s">
        <v>11</v>
      </c>
      <c r="F24" s="266">
        <v>5804</v>
      </c>
      <c r="G24" s="351" t="s">
        <v>173</v>
      </c>
      <c r="H24" s="267" t="s">
        <v>266</v>
      </c>
      <c r="J24" s="260" t="s">
        <v>922</v>
      </c>
      <c r="K24" s="263" t="s">
        <v>8</v>
      </c>
      <c r="L24" s="263" t="s">
        <v>875</v>
      </c>
      <c r="M24" s="263">
        <v>5771</v>
      </c>
      <c r="N24" s="269">
        <v>5.44</v>
      </c>
      <c r="P24" s="260" t="s">
        <v>903</v>
      </c>
      <c r="Q24" s="263" t="s">
        <v>8</v>
      </c>
      <c r="R24" s="263" t="s">
        <v>150</v>
      </c>
      <c r="S24" s="263">
        <v>5790</v>
      </c>
      <c r="T24" s="269">
        <v>5.45</v>
      </c>
    </row>
    <row r="25" spans="2:20" ht="15" customHeight="1">
      <c r="B25" s="351"/>
      <c r="C25" s="260" t="s">
        <v>898</v>
      </c>
      <c r="D25" s="265" t="s">
        <v>1</v>
      </c>
      <c r="E25" s="265" t="s">
        <v>884</v>
      </c>
      <c r="F25" s="265">
        <v>5803</v>
      </c>
      <c r="G25" s="351"/>
      <c r="H25" s="265" t="s">
        <v>885</v>
      </c>
      <c r="J25" s="260" t="s">
        <v>922</v>
      </c>
      <c r="K25" s="263" t="s">
        <v>8</v>
      </c>
      <c r="L25" s="263" t="s">
        <v>17</v>
      </c>
      <c r="M25" s="263">
        <v>5770</v>
      </c>
      <c r="N25" s="269">
        <v>5.45</v>
      </c>
      <c r="P25" s="260" t="s">
        <v>910</v>
      </c>
      <c r="Q25" s="263" t="s">
        <v>8</v>
      </c>
      <c r="R25" s="263" t="s">
        <v>907</v>
      </c>
      <c r="S25" s="263">
        <v>5781</v>
      </c>
      <c r="T25" s="269">
        <v>5.45</v>
      </c>
    </row>
    <row r="26" spans="2:20" ht="15" customHeight="1">
      <c r="B26" s="351"/>
      <c r="C26" s="260" t="s">
        <v>898</v>
      </c>
      <c r="D26" s="263" t="s">
        <v>8</v>
      </c>
      <c r="E26" s="263" t="s">
        <v>887</v>
      </c>
      <c r="F26" s="263">
        <v>5802</v>
      </c>
      <c r="G26" s="351"/>
      <c r="H26" s="263" t="s">
        <v>886</v>
      </c>
      <c r="J26" s="260" t="s">
        <v>925</v>
      </c>
      <c r="K26" s="263" t="s">
        <v>8</v>
      </c>
      <c r="L26" s="263" t="s">
        <v>923</v>
      </c>
      <c r="M26" s="263">
        <v>5768</v>
      </c>
      <c r="N26" s="269">
        <v>5.44</v>
      </c>
      <c r="P26" s="260" t="s">
        <v>915</v>
      </c>
      <c r="Q26" s="263" t="s">
        <v>8</v>
      </c>
      <c r="R26" s="263" t="s">
        <v>875</v>
      </c>
      <c r="S26" s="263">
        <v>5776</v>
      </c>
      <c r="T26" s="269">
        <v>5.44</v>
      </c>
    </row>
    <row r="27" spans="2:20" ht="15" customHeight="1">
      <c r="B27" s="351"/>
      <c r="C27" s="260" t="s">
        <v>898</v>
      </c>
      <c r="D27" s="263" t="s">
        <v>8</v>
      </c>
      <c r="E27" s="263" t="s">
        <v>892</v>
      </c>
      <c r="F27" s="263">
        <v>5801</v>
      </c>
      <c r="G27" s="351"/>
      <c r="H27" s="263" t="s">
        <v>893</v>
      </c>
      <c r="J27" s="62">
        <v>25</v>
      </c>
      <c r="K27" s="249"/>
      <c r="L27" s="335" t="s">
        <v>259</v>
      </c>
      <c r="M27" s="272"/>
      <c r="N27" s="251">
        <f>J27+J28+K28+L28</f>
        <v>100</v>
      </c>
      <c r="P27" s="260" t="s">
        <v>917</v>
      </c>
      <c r="Q27" s="263" t="s">
        <v>8</v>
      </c>
      <c r="R27" s="263" t="s">
        <v>920</v>
      </c>
      <c r="S27" s="263">
        <v>5773</v>
      </c>
      <c r="T27" s="269">
        <v>5.44</v>
      </c>
    </row>
    <row r="28" spans="2:20" ht="15" customHeight="1">
      <c r="B28" s="351"/>
      <c r="C28" s="260" t="s">
        <v>898</v>
      </c>
      <c r="D28" s="264" t="s">
        <v>19</v>
      </c>
      <c r="E28" s="264" t="s">
        <v>889</v>
      </c>
      <c r="F28" s="264">
        <v>5800</v>
      </c>
      <c r="G28" s="351"/>
      <c r="H28" s="264" t="s">
        <v>888</v>
      </c>
      <c r="J28" s="186">
        <v>7.5</v>
      </c>
      <c r="K28" s="31">
        <v>18.5</v>
      </c>
      <c r="L28" s="149">
        <v>49</v>
      </c>
      <c r="M28" s="259"/>
      <c r="N28" s="251"/>
      <c r="P28" s="62">
        <v>25</v>
      </c>
      <c r="Q28" s="249"/>
      <c r="R28" s="335" t="s">
        <v>259</v>
      </c>
      <c r="S28" s="272"/>
      <c r="T28" s="251">
        <f>P28+P29+Q29+R29</f>
        <v>100</v>
      </c>
    </row>
    <row r="29" spans="2:20" ht="15" customHeight="1">
      <c r="B29" s="351"/>
      <c r="C29" s="260" t="s">
        <v>898</v>
      </c>
      <c r="D29" s="264" t="s">
        <v>19</v>
      </c>
      <c r="E29" s="264" t="s">
        <v>891</v>
      </c>
      <c r="F29" s="264">
        <v>5799</v>
      </c>
      <c r="G29" s="351"/>
      <c r="H29" s="264" t="s">
        <v>890</v>
      </c>
      <c r="L29" s="249"/>
      <c r="M29" s="249"/>
      <c r="N29" s="249"/>
      <c r="P29" s="186">
        <v>7.5</v>
      </c>
      <c r="Q29" s="31">
        <v>18.5</v>
      </c>
      <c r="R29" s="149">
        <v>49</v>
      </c>
      <c r="S29" s="259"/>
      <c r="T29" s="251"/>
    </row>
    <row r="30" spans="2:20" ht="15" customHeight="1">
      <c r="B30" s="351"/>
      <c r="C30" s="260" t="s">
        <v>898</v>
      </c>
      <c r="D30" s="265" t="s">
        <v>1</v>
      </c>
      <c r="E30" s="265" t="s">
        <v>869</v>
      </c>
      <c r="F30" s="265">
        <v>5798</v>
      </c>
      <c r="G30" s="351"/>
      <c r="H30" s="265" t="s">
        <v>868</v>
      </c>
      <c r="J30" s="187" t="s">
        <v>260</v>
      </c>
      <c r="K30" s="188" t="s">
        <v>267</v>
      </c>
      <c r="L30" s="189" t="s">
        <v>266</v>
      </c>
      <c r="M30" s="188">
        <v>2000</v>
      </c>
      <c r="N30" s="190">
        <v>11</v>
      </c>
    </row>
    <row r="31" spans="2:20" ht="15" customHeight="1">
      <c r="B31" s="351"/>
      <c r="C31" s="260" t="s">
        <v>898</v>
      </c>
      <c r="D31" s="265" t="s">
        <v>1</v>
      </c>
      <c r="E31" s="265" t="s">
        <v>926</v>
      </c>
      <c r="F31" s="265">
        <v>5797</v>
      </c>
      <c r="G31" s="351"/>
      <c r="H31" s="265" t="s">
        <v>894</v>
      </c>
      <c r="J31" s="62" t="s">
        <v>261</v>
      </c>
      <c r="K31" s="60" t="s">
        <v>267</v>
      </c>
      <c r="L31" s="61" t="s">
        <v>266</v>
      </c>
      <c r="M31" s="60">
        <v>2008</v>
      </c>
      <c r="N31" s="63">
        <v>6.5</v>
      </c>
      <c r="P31" s="187" t="s">
        <v>260</v>
      </c>
      <c r="Q31" s="188" t="s">
        <v>267</v>
      </c>
      <c r="R31" s="189" t="s">
        <v>266</v>
      </c>
      <c r="S31" s="188">
        <v>2000</v>
      </c>
      <c r="T31" s="190">
        <v>11</v>
      </c>
    </row>
    <row r="32" spans="2:20" ht="15" customHeight="1">
      <c r="B32" s="351"/>
      <c r="C32" s="260" t="s">
        <v>898</v>
      </c>
      <c r="D32" s="263" t="s">
        <v>8</v>
      </c>
      <c r="E32" s="263" t="s">
        <v>896</v>
      </c>
      <c r="F32" s="263">
        <v>5796</v>
      </c>
      <c r="G32" s="351"/>
      <c r="H32" s="263" t="s">
        <v>895</v>
      </c>
      <c r="J32" s="62" t="s">
        <v>262</v>
      </c>
      <c r="K32" s="60" t="s">
        <v>267</v>
      </c>
      <c r="L32" s="61" t="s">
        <v>266</v>
      </c>
      <c r="M32" s="60">
        <v>2014</v>
      </c>
      <c r="N32" s="63">
        <v>3.5</v>
      </c>
      <c r="P32" s="62" t="s">
        <v>261</v>
      </c>
      <c r="Q32" s="60" t="s">
        <v>267</v>
      </c>
      <c r="R32" s="61" t="s">
        <v>266</v>
      </c>
      <c r="S32" s="60">
        <v>2008</v>
      </c>
      <c r="T32" s="63">
        <v>6.5</v>
      </c>
    </row>
    <row r="33" spans="2:20" ht="15" customHeight="1">
      <c r="B33" s="351"/>
      <c r="C33" s="260" t="s">
        <v>898</v>
      </c>
      <c r="D33" s="263" t="s">
        <v>8</v>
      </c>
      <c r="E33" s="263" t="s">
        <v>150</v>
      </c>
      <c r="F33" s="263">
        <v>5795</v>
      </c>
      <c r="G33" s="351"/>
      <c r="H33" s="263" t="s">
        <v>897</v>
      </c>
      <c r="J33" s="62" t="s">
        <v>263</v>
      </c>
      <c r="K33" s="60" t="s">
        <v>267</v>
      </c>
      <c r="L33" s="61" t="s">
        <v>266</v>
      </c>
      <c r="M33" s="60">
        <v>2013</v>
      </c>
      <c r="N33" s="63">
        <v>4</v>
      </c>
      <c r="P33" s="62" t="s">
        <v>262</v>
      </c>
      <c r="Q33" s="60" t="s">
        <v>267</v>
      </c>
      <c r="R33" s="61" t="s">
        <v>266</v>
      </c>
      <c r="S33" s="60">
        <v>2014</v>
      </c>
      <c r="T33" s="63">
        <v>3.5</v>
      </c>
    </row>
    <row r="34" spans="2:20" ht="15" customHeight="1">
      <c r="B34" s="351" t="s">
        <v>163</v>
      </c>
      <c r="C34" s="260" t="s">
        <v>903</v>
      </c>
      <c r="D34" s="266" t="s">
        <v>5</v>
      </c>
      <c r="E34" s="266" t="s">
        <v>11</v>
      </c>
      <c r="F34" s="266">
        <v>5794</v>
      </c>
      <c r="G34" s="351" t="s">
        <v>163</v>
      </c>
      <c r="H34" s="267" t="s">
        <v>266</v>
      </c>
      <c r="J34" s="250"/>
      <c r="K34" s="259"/>
      <c r="L34" s="334" t="s">
        <v>259</v>
      </c>
      <c r="M34" s="273"/>
      <c r="N34" s="255">
        <f>N30+N31+N32+N33</f>
        <v>25</v>
      </c>
      <c r="P34" s="62" t="s">
        <v>263</v>
      </c>
      <c r="Q34" s="60" t="s">
        <v>267</v>
      </c>
      <c r="R34" s="61" t="s">
        <v>266</v>
      </c>
      <c r="S34" s="60">
        <v>2013</v>
      </c>
      <c r="T34" s="63">
        <v>4</v>
      </c>
    </row>
    <row r="35" spans="2:20" ht="15" customHeight="1">
      <c r="B35" s="351"/>
      <c r="C35" s="260" t="s">
        <v>903</v>
      </c>
      <c r="D35" s="265" t="s">
        <v>1</v>
      </c>
      <c r="E35" s="265" t="s">
        <v>884</v>
      </c>
      <c r="F35" s="265">
        <v>5793</v>
      </c>
      <c r="G35" s="351"/>
      <c r="H35" s="265" t="s">
        <v>885</v>
      </c>
      <c r="P35" s="250"/>
      <c r="Q35" s="259"/>
      <c r="R35" s="334" t="s">
        <v>259</v>
      </c>
      <c r="S35" s="273"/>
      <c r="T35" s="255">
        <f>T31+T32+T33+T34</f>
        <v>25</v>
      </c>
    </row>
    <row r="36" spans="2:20" ht="15" customHeight="1">
      <c r="B36" s="351"/>
      <c r="C36" s="260" t="s">
        <v>903</v>
      </c>
      <c r="D36" s="265" t="s">
        <v>1</v>
      </c>
      <c r="E36" s="265" t="s">
        <v>899</v>
      </c>
      <c r="F36" s="265">
        <v>5792</v>
      </c>
      <c r="G36" s="351"/>
      <c r="H36" s="265" t="s">
        <v>900</v>
      </c>
    </row>
    <row r="37" spans="2:20" ht="15" customHeight="1">
      <c r="B37" s="351"/>
      <c r="C37" s="260" t="s">
        <v>903</v>
      </c>
      <c r="D37" s="263" t="s">
        <v>8</v>
      </c>
      <c r="E37" s="263" t="s">
        <v>883</v>
      </c>
      <c r="F37" s="263">
        <v>5791</v>
      </c>
      <c r="G37" s="351"/>
      <c r="H37" s="263" t="s">
        <v>901</v>
      </c>
      <c r="J37" s="268">
        <f>SUM(N6:N9)</f>
        <v>7.5</v>
      </c>
      <c r="K37" s="268">
        <f>SUM(N10:N17)</f>
        <v>18.5</v>
      </c>
      <c r="L37" s="258">
        <f>SUM(N18:N26)</f>
        <v>49</v>
      </c>
    </row>
    <row r="38" spans="2:20" ht="15" customHeight="1">
      <c r="B38" s="351"/>
      <c r="C38" s="260" t="s">
        <v>903</v>
      </c>
      <c r="D38" s="263" t="s">
        <v>8</v>
      </c>
      <c r="E38" s="263" t="s">
        <v>150</v>
      </c>
      <c r="F38" s="263">
        <v>5790</v>
      </c>
      <c r="G38" s="351"/>
      <c r="H38" s="263" t="s">
        <v>902</v>
      </c>
      <c r="P38" s="258">
        <f>SUM(T6:T10)</f>
        <v>7.5</v>
      </c>
      <c r="Q38" s="268">
        <f>SUM(T11:T18)</f>
        <v>18.5</v>
      </c>
      <c r="R38" s="258">
        <f>SUM(T19:T27)</f>
        <v>49</v>
      </c>
    </row>
    <row r="39" spans="2:20" ht="15" customHeight="1">
      <c r="B39" s="351"/>
      <c r="C39" s="260" t="s">
        <v>903</v>
      </c>
      <c r="D39" s="264" t="s">
        <v>19</v>
      </c>
      <c r="E39" s="264" t="s">
        <v>863</v>
      </c>
      <c r="F39" s="264">
        <v>5789</v>
      </c>
      <c r="G39" s="351"/>
      <c r="H39" s="264" t="s">
        <v>862</v>
      </c>
    </row>
    <row r="40" spans="2:20" ht="15" customHeight="1">
      <c r="B40" s="351" t="s">
        <v>78</v>
      </c>
      <c r="C40" s="260" t="s">
        <v>908</v>
      </c>
      <c r="D40" s="266" t="s">
        <v>5</v>
      </c>
      <c r="E40" s="266" t="s">
        <v>11</v>
      </c>
      <c r="F40" s="266">
        <v>5788</v>
      </c>
      <c r="G40" s="351" t="s">
        <v>78</v>
      </c>
      <c r="H40" s="267" t="s">
        <v>266</v>
      </c>
    </row>
    <row r="41" spans="2:20" ht="15" customHeight="1">
      <c r="B41" s="351"/>
      <c r="C41" s="260" t="s">
        <v>908</v>
      </c>
      <c r="D41" s="263" t="s">
        <v>8</v>
      </c>
      <c r="E41" s="263" t="s">
        <v>883</v>
      </c>
      <c r="F41" s="263">
        <v>5787</v>
      </c>
      <c r="G41" s="351"/>
      <c r="H41" s="263" t="s">
        <v>904</v>
      </c>
    </row>
    <row r="42" spans="2:20" ht="15" customHeight="1">
      <c r="B42" s="351"/>
      <c r="C42" s="260" t="s">
        <v>908</v>
      </c>
      <c r="D42" s="265" t="s">
        <v>1</v>
      </c>
      <c r="E42" s="265" t="s">
        <v>233</v>
      </c>
      <c r="F42" s="265">
        <v>5786</v>
      </c>
      <c r="G42" s="351"/>
      <c r="H42" s="265" t="s">
        <v>876</v>
      </c>
    </row>
    <row r="43" spans="2:20" ht="15" customHeight="1">
      <c r="B43" s="351" t="s">
        <v>905</v>
      </c>
      <c r="C43" s="260" t="s">
        <v>909</v>
      </c>
      <c r="D43" s="266" t="s">
        <v>5</v>
      </c>
      <c r="E43" s="266" t="s">
        <v>11</v>
      </c>
      <c r="F43" s="266">
        <v>5785</v>
      </c>
      <c r="G43" s="351" t="s">
        <v>905</v>
      </c>
      <c r="H43" s="267" t="s">
        <v>266</v>
      </c>
    </row>
    <row r="44" spans="2:20" ht="15" customHeight="1">
      <c r="B44" s="351"/>
      <c r="C44" s="260" t="s">
        <v>909</v>
      </c>
      <c r="D44" s="263" t="s">
        <v>8</v>
      </c>
      <c r="E44" s="263" t="s">
        <v>17</v>
      </c>
      <c r="F44" s="263">
        <v>5784</v>
      </c>
      <c r="G44" s="351"/>
      <c r="H44" s="263" t="s">
        <v>906</v>
      </c>
    </row>
    <row r="45" spans="2:20" ht="15" customHeight="1">
      <c r="B45" s="351"/>
      <c r="C45" s="260" t="s">
        <v>909</v>
      </c>
      <c r="D45" s="263" t="s">
        <v>8</v>
      </c>
      <c r="E45" s="263" t="s">
        <v>896</v>
      </c>
      <c r="F45" s="263">
        <v>5783</v>
      </c>
      <c r="G45" s="351"/>
      <c r="H45" s="263" t="s">
        <v>895</v>
      </c>
    </row>
    <row r="46" spans="2:20" ht="15" customHeight="1">
      <c r="B46" s="351" t="s">
        <v>905</v>
      </c>
      <c r="C46" s="260" t="s">
        <v>910</v>
      </c>
      <c r="D46" s="266" t="s">
        <v>5</v>
      </c>
      <c r="E46" s="266" t="s">
        <v>11</v>
      </c>
      <c r="F46" s="266">
        <v>5782</v>
      </c>
      <c r="G46" s="351" t="s">
        <v>183</v>
      </c>
      <c r="H46" s="267" t="s">
        <v>266</v>
      </c>
    </row>
    <row r="47" spans="2:20" ht="15" customHeight="1">
      <c r="B47" s="351"/>
      <c r="C47" s="260" t="s">
        <v>910</v>
      </c>
      <c r="D47" s="263" t="s">
        <v>8</v>
      </c>
      <c r="E47" s="263" t="s">
        <v>907</v>
      </c>
      <c r="F47" s="263">
        <v>5781</v>
      </c>
      <c r="G47" s="351"/>
      <c r="H47" s="263" t="s">
        <v>902</v>
      </c>
    </row>
    <row r="48" spans="2:20" ht="15" customHeight="1">
      <c r="B48" s="351" t="s">
        <v>78</v>
      </c>
      <c r="C48" s="260" t="s">
        <v>911</v>
      </c>
      <c r="D48" s="266" t="s">
        <v>5</v>
      </c>
      <c r="E48" s="266" t="s">
        <v>11</v>
      </c>
      <c r="F48" s="266">
        <v>5780</v>
      </c>
      <c r="G48" s="351" t="s">
        <v>78</v>
      </c>
      <c r="H48" s="267" t="s">
        <v>266</v>
      </c>
    </row>
    <row r="49" spans="2:11" ht="15" customHeight="1">
      <c r="B49" s="351"/>
      <c r="C49" s="260" t="s">
        <v>911</v>
      </c>
      <c r="D49" s="264" t="s">
        <v>19</v>
      </c>
      <c r="E49" s="264" t="s">
        <v>879</v>
      </c>
      <c r="F49" s="264">
        <v>5779</v>
      </c>
      <c r="G49" s="351"/>
      <c r="H49" s="264" t="s">
        <v>912</v>
      </c>
    </row>
    <row r="50" spans="2:11" ht="15" customHeight="1">
      <c r="B50" s="351"/>
      <c r="C50" s="260" t="s">
        <v>911</v>
      </c>
      <c r="D50" s="265" t="s">
        <v>1</v>
      </c>
      <c r="E50" s="265" t="s">
        <v>913</v>
      </c>
      <c r="F50" s="265">
        <v>5778</v>
      </c>
      <c r="G50" s="351"/>
      <c r="H50" s="265" t="s">
        <v>914</v>
      </c>
    </row>
    <row r="51" spans="2:11" ht="15" customHeight="1">
      <c r="B51" s="351" t="s">
        <v>916</v>
      </c>
      <c r="C51" s="260" t="s">
        <v>915</v>
      </c>
      <c r="D51" s="266" t="s">
        <v>5</v>
      </c>
      <c r="E51" s="266" t="s">
        <v>11</v>
      </c>
      <c r="F51" s="266">
        <v>5777</v>
      </c>
      <c r="G51" s="351" t="s">
        <v>183</v>
      </c>
      <c r="H51" s="267" t="s">
        <v>266</v>
      </c>
    </row>
    <row r="52" spans="2:11" ht="15" customHeight="1">
      <c r="B52" s="351"/>
      <c r="C52" s="260" t="s">
        <v>915</v>
      </c>
      <c r="D52" s="263" t="s">
        <v>8</v>
      </c>
      <c r="E52" s="263" t="s">
        <v>875</v>
      </c>
      <c r="F52" s="263">
        <v>5776</v>
      </c>
      <c r="G52" s="351"/>
      <c r="H52" s="263" t="s">
        <v>877</v>
      </c>
    </row>
    <row r="53" spans="2:11" ht="15" customHeight="1">
      <c r="B53" s="351" t="s">
        <v>375</v>
      </c>
      <c r="C53" s="260" t="s">
        <v>917</v>
      </c>
      <c r="D53" s="266" t="s">
        <v>5</v>
      </c>
      <c r="E53" s="266" t="s">
        <v>11</v>
      </c>
      <c r="F53" s="266">
        <v>5775</v>
      </c>
      <c r="G53" s="351" t="s">
        <v>918</v>
      </c>
      <c r="H53" s="267" t="s">
        <v>266</v>
      </c>
    </row>
    <row r="54" spans="2:11" ht="15" customHeight="1">
      <c r="B54" s="351"/>
      <c r="C54" s="260" t="s">
        <v>917</v>
      </c>
      <c r="D54" s="264" t="s">
        <v>19</v>
      </c>
      <c r="E54" s="264" t="s">
        <v>870</v>
      </c>
      <c r="F54" s="264">
        <v>5774</v>
      </c>
      <c r="G54" s="351"/>
      <c r="H54" s="264" t="s">
        <v>871</v>
      </c>
    </row>
    <row r="55" spans="2:11" ht="15" customHeight="1">
      <c r="B55" s="351"/>
      <c r="C55" s="260" t="s">
        <v>917</v>
      </c>
      <c r="D55" s="263" t="s">
        <v>8</v>
      </c>
      <c r="E55" s="263" t="s">
        <v>920</v>
      </c>
      <c r="F55" s="263">
        <v>5773</v>
      </c>
      <c r="G55" s="351"/>
      <c r="H55" s="263" t="s">
        <v>919</v>
      </c>
    </row>
    <row r="56" spans="2:11" ht="15" customHeight="1">
      <c r="B56" s="351" t="s">
        <v>921</v>
      </c>
      <c r="C56" s="260" t="s">
        <v>922</v>
      </c>
      <c r="D56" s="266" t="s">
        <v>5</v>
      </c>
      <c r="E56" s="266" t="s">
        <v>11</v>
      </c>
      <c r="F56" s="266">
        <v>5772</v>
      </c>
      <c r="G56" s="351" t="s">
        <v>921</v>
      </c>
      <c r="H56" s="267" t="s">
        <v>266</v>
      </c>
    </row>
    <row r="57" spans="2:11" ht="15" customHeight="1">
      <c r="B57" s="351"/>
      <c r="C57" s="260" t="s">
        <v>922</v>
      </c>
      <c r="D57" s="263" t="s">
        <v>8</v>
      </c>
      <c r="E57" s="263" t="s">
        <v>875</v>
      </c>
      <c r="F57" s="263">
        <v>5771</v>
      </c>
      <c r="G57" s="351"/>
      <c r="H57" s="263" t="s">
        <v>877</v>
      </c>
    </row>
    <row r="58" spans="2:11" ht="15" customHeight="1">
      <c r="B58" s="351"/>
      <c r="C58" s="260" t="s">
        <v>922</v>
      </c>
      <c r="D58" s="263" t="s">
        <v>8</v>
      </c>
      <c r="E58" s="263" t="s">
        <v>17</v>
      </c>
      <c r="F58" s="263">
        <v>5770</v>
      </c>
      <c r="G58" s="351"/>
      <c r="H58" s="263" t="s">
        <v>850</v>
      </c>
    </row>
    <row r="59" spans="2:11" ht="15" customHeight="1">
      <c r="B59" s="351" t="s">
        <v>103</v>
      </c>
      <c r="C59" s="260" t="s">
        <v>925</v>
      </c>
      <c r="D59" s="266" t="s">
        <v>5</v>
      </c>
      <c r="E59" s="266" t="s">
        <v>11</v>
      </c>
      <c r="F59" s="266">
        <v>5769</v>
      </c>
      <c r="G59" s="351" t="s">
        <v>103</v>
      </c>
      <c r="H59" s="267" t="s">
        <v>266</v>
      </c>
    </row>
    <row r="60" spans="2:11" ht="15" customHeight="1">
      <c r="B60" s="351"/>
      <c r="C60" s="260" t="s">
        <v>925</v>
      </c>
      <c r="D60" s="263" t="s">
        <v>8</v>
      </c>
      <c r="E60" s="263" t="s">
        <v>923</v>
      </c>
      <c r="F60" s="263">
        <v>5768</v>
      </c>
      <c r="G60" s="351"/>
      <c r="H60" s="263" t="s">
        <v>924</v>
      </c>
    </row>
    <row r="61" spans="2:11" ht="15" customHeight="1">
      <c r="B61" s="351"/>
      <c r="C61" s="260" t="s">
        <v>925</v>
      </c>
      <c r="D61" s="264" t="s">
        <v>19</v>
      </c>
      <c r="E61" s="264" t="s">
        <v>863</v>
      </c>
      <c r="F61" s="264">
        <v>5767</v>
      </c>
      <c r="G61" s="351"/>
      <c r="H61" s="264" t="s">
        <v>862</v>
      </c>
    </row>
    <row r="62" spans="2:11" ht="15" customHeight="1">
      <c r="B62" s="351"/>
      <c r="C62" s="260" t="s">
        <v>925</v>
      </c>
      <c r="D62" s="264" t="s">
        <v>19</v>
      </c>
      <c r="E62" s="264" t="s">
        <v>896</v>
      </c>
      <c r="F62" s="264">
        <v>5766</v>
      </c>
      <c r="G62" s="351"/>
      <c r="H62" s="264" t="s">
        <v>895</v>
      </c>
    </row>
    <row r="64" spans="2:11" ht="15" customHeight="1">
      <c r="E64" s="258" t="s">
        <v>930</v>
      </c>
      <c r="F64" s="258">
        <f>COUNTIF(D3:D62,"L")</f>
        <v>17</v>
      </c>
      <c r="J64" s="258">
        <v>9</v>
      </c>
      <c r="K64" s="258">
        <v>9</v>
      </c>
    </row>
    <row r="65" spans="5:11" ht="15" customHeight="1">
      <c r="E65" s="258" t="s">
        <v>927</v>
      </c>
      <c r="F65" s="258">
        <f>COUNTIF(D3:D62,"B")</f>
        <v>18</v>
      </c>
      <c r="J65" s="258">
        <v>8</v>
      </c>
      <c r="K65" s="258">
        <v>8</v>
      </c>
    </row>
    <row r="66" spans="5:11" ht="15" customHeight="1">
      <c r="E66" s="258" t="s">
        <v>928</v>
      </c>
      <c r="F66" s="258">
        <f>COUNTIF(D3:D62,"A")</f>
        <v>16</v>
      </c>
      <c r="J66" s="258">
        <v>4</v>
      </c>
      <c r="K66" s="258">
        <v>5</v>
      </c>
    </row>
    <row r="67" spans="5:11" ht="15" customHeight="1">
      <c r="E67" s="258" t="s">
        <v>929</v>
      </c>
      <c r="F67" s="258">
        <f>COUNTIF(D3:D62,"S")</f>
        <v>9</v>
      </c>
    </row>
    <row r="68" spans="5:11" ht="15" customHeight="1">
      <c r="F68" s="258">
        <f>F64+F65+F66+F67</f>
        <v>60</v>
      </c>
      <c r="G68" s="258">
        <f>F68-F64</f>
        <v>43</v>
      </c>
    </row>
  </sheetData>
  <mergeCells count="48">
    <mergeCell ref="T3:T4"/>
    <mergeCell ref="Q4:R4"/>
    <mergeCell ref="R28:S28"/>
    <mergeCell ref="R35:S35"/>
    <mergeCell ref="L27:M27"/>
    <mergeCell ref="L34:M34"/>
    <mergeCell ref="Q2:S2"/>
    <mergeCell ref="P3:P4"/>
    <mergeCell ref="Q3:S3"/>
    <mergeCell ref="K2:M2"/>
    <mergeCell ref="J3:J4"/>
    <mergeCell ref="K3:M3"/>
    <mergeCell ref="N3:N4"/>
    <mergeCell ref="K4:L4"/>
    <mergeCell ref="G46:G47"/>
    <mergeCell ref="B46:B47"/>
    <mergeCell ref="B22:B23"/>
    <mergeCell ref="G22:G23"/>
    <mergeCell ref="B24:B33"/>
    <mergeCell ref="G24:G33"/>
    <mergeCell ref="B43:B45"/>
    <mergeCell ref="G43:G45"/>
    <mergeCell ref="B34:B39"/>
    <mergeCell ref="B40:B42"/>
    <mergeCell ref="G40:G42"/>
    <mergeCell ref="G34:G39"/>
    <mergeCell ref="G5:G10"/>
    <mergeCell ref="G3:G4"/>
    <mergeCell ref="B17:B19"/>
    <mergeCell ref="G17:G19"/>
    <mergeCell ref="B20:B21"/>
    <mergeCell ref="G20:G21"/>
    <mergeCell ref="B3:B4"/>
    <mergeCell ref="B5:B10"/>
    <mergeCell ref="B11:B12"/>
    <mergeCell ref="G11:G12"/>
    <mergeCell ref="B13:B16"/>
    <mergeCell ref="G13:G16"/>
    <mergeCell ref="G48:G50"/>
    <mergeCell ref="B48:B50"/>
    <mergeCell ref="G51:G52"/>
    <mergeCell ref="B51:B52"/>
    <mergeCell ref="B59:B62"/>
    <mergeCell ref="G59:G62"/>
    <mergeCell ref="B53:B55"/>
    <mergeCell ref="G53:G55"/>
    <mergeCell ref="G56:G58"/>
    <mergeCell ref="B56:B5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136"/>
  <sheetViews>
    <sheetView topLeftCell="M1" workbookViewId="0">
      <selection activeCell="AL16" sqref="AL16"/>
    </sheetView>
  </sheetViews>
  <sheetFormatPr defaultRowHeight="15"/>
  <cols>
    <col min="1" max="1" width="1.42578125" style="204" customWidth="1"/>
    <col min="2" max="2" width="6.140625" style="204" customWidth="1"/>
    <col min="3" max="3" width="4.28515625" style="204" customWidth="1"/>
    <col min="4" max="4" width="13.85546875" style="204" customWidth="1"/>
    <col min="5" max="5" width="6.5703125" style="204" customWidth="1"/>
    <col min="6" max="6" width="6" style="204" customWidth="1"/>
    <col min="7" max="7" width="1.42578125" style="204" customWidth="1"/>
    <col min="8" max="8" width="6.140625" style="204" customWidth="1"/>
    <col min="9" max="9" width="4.28515625" style="204" customWidth="1"/>
    <col min="10" max="10" width="13.85546875" style="204" customWidth="1"/>
    <col min="11" max="11" width="6.5703125" style="204" customWidth="1"/>
    <col min="12" max="12" width="6" style="204" customWidth="1"/>
    <col min="13" max="13" width="1.42578125" style="204" customWidth="1"/>
    <col min="14" max="14" width="6.140625" style="204" customWidth="1"/>
    <col min="15" max="15" width="4.28515625" style="204" customWidth="1"/>
    <col min="16" max="16" width="13.85546875" style="204" customWidth="1"/>
    <col min="17" max="17" width="6.5703125" style="204" customWidth="1"/>
    <col min="18" max="18" width="6" style="204" customWidth="1"/>
    <col min="19" max="19" width="1.42578125" style="204" customWidth="1"/>
    <col min="20" max="20" width="6.140625" style="204" customWidth="1"/>
    <col min="21" max="21" width="4.28515625" style="204" customWidth="1"/>
    <col min="22" max="22" width="13.85546875" style="204" customWidth="1"/>
    <col min="23" max="23" width="6.5703125" style="204" customWidth="1"/>
    <col min="24" max="24" width="6" style="204" customWidth="1"/>
    <col min="25" max="25" width="1.42578125" style="204" customWidth="1"/>
    <col min="26" max="26" width="6.140625" style="204" customWidth="1"/>
    <col min="27" max="27" width="4.28515625" style="204" customWidth="1"/>
    <col min="28" max="28" width="13.85546875" style="204" customWidth="1"/>
    <col min="29" max="29" width="6.5703125" style="204" customWidth="1"/>
    <col min="30" max="30" width="6" style="204" customWidth="1"/>
    <col min="31" max="31" width="1.42578125" style="204" customWidth="1"/>
    <col min="32" max="32" width="6.140625" style="204" customWidth="1"/>
    <col min="33" max="33" width="4.28515625" style="204" customWidth="1"/>
    <col min="34" max="34" width="13.85546875" style="204" customWidth="1"/>
    <col min="35" max="35" width="6.5703125" style="204" customWidth="1"/>
    <col min="36" max="36" width="6" style="204" customWidth="1"/>
    <col min="37" max="16384" width="9.140625" style="204"/>
  </cols>
  <sheetData>
    <row r="1" spans="2:36" ht="7.5" customHeight="1"/>
    <row r="2" spans="2:36">
      <c r="B2" s="209" t="s">
        <v>30</v>
      </c>
      <c r="C2" s="283" t="s">
        <v>240</v>
      </c>
      <c r="D2" s="283"/>
      <c r="E2" s="283"/>
      <c r="F2" s="210" t="s">
        <v>239</v>
      </c>
      <c r="H2" s="209" t="s">
        <v>30</v>
      </c>
      <c r="I2" s="283" t="s">
        <v>240</v>
      </c>
      <c r="J2" s="283"/>
      <c r="K2" s="283"/>
      <c r="L2" s="210" t="s">
        <v>239</v>
      </c>
      <c r="N2" s="209" t="s">
        <v>30</v>
      </c>
      <c r="O2" s="283" t="s">
        <v>240</v>
      </c>
      <c r="P2" s="283"/>
      <c r="Q2" s="283"/>
      <c r="R2" s="210" t="s">
        <v>239</v>
      </c>
      <c r="T2" s="209" t="s">
        <v>30</v>
      </c>
      <c r="U2" s="283" t="s">
        <v>240</v>
      </c>
      <c r="V2" s="283"/>
      <c r="W2" s="283"/>
      <c r="X2" s="210" t="s">
        <v>239</v>
      </c>
      <c r="Z2" s="209" t="s">
        <v>30</v>
      </c>
      <c r="AA2" s="283" t="s">
        <v>240</v>
      </c>
      <c r="AB2" s="283"/>
      <c r="AC2" s="283"/>
      <c r="AD2" s="210" t="s">
        <v>239</v>
      </c>
      <c r="AF2" s="232" t="s">
        <v>30</v>
      </c>
      <c r="AG2" s="283" t="s">
        <v>240</v>
      </c>
      <c r="AH2" s="283"/>
      <c r="AI2" s="283"/>
      <c r="AJ2" s="210" t="s">
        <v>239</v>
      </c>
    </row>
    <row r="3" spans="2:36">
      <c r="B3" s="284">
        <v>50029</v>
      </c>
      <c r="C3" s="279" t="s">
        <v>426</v>
      </c>
      <c r="D3" s="279"/>
      <c r="E3" s="279"/>
      <c r="F3" s="285"/>
      <c r="H3" s="284">
        <v>50011</v>
      </c>
      <c r="I3" s="279" t="s">
        <v>427</v>
      </c>
      <c r="J3" s="279"/>
      <c r="K3" s="279"/>
      <c r="L3" s="285"/>
      <c r="N3" s="284">
        <v>50030</v>
      </c>
      <c r="O3" s="279" t="s">
        <v>428</v>
      </c>
      <c r="P3" s="279"/>
      <c r="Q3" s="279"/>
      <c r="R3" s="285"/>
      <c r="T3" s="284">
        <v>50031</v>
      </c>
      <c r="U3" s="279" t="s">
        <v>429</v>
      </c>
      <c r="V3" s="279"/>
      <c r="W3" s="279"/>
      <c r="X3" s="285"/>
      <c r="Z3" s="284">
        <v>50022</v>
      </c>
      <c r="AA3" s="279" t="s">
        <v>430</v>
      </c>
      <c r="AB3" s="279"/>
      <c r="AC3" s="279"/>
      <c r="AD3" s="285"/>
      <c r="AF3" s="284">
        <v>50019</v>
      </c>
      <c r="AG3" s="271" t="s">
        <v>807</v>
      </c>
      <c r="AH3" s="279"/>
      <c r="AI3" s="279"/>
      <c r="AJ3" s="285"/>
    </row>
    <row r="4" spans="2:36">
      <c r="B4" s="284"/>
      <c r="C4" s="280" t="s">
        <v>335</v>
      </c>
      <c r="D4" s="280"/>
      <c r="E4" s="211"/>
      <c r="F4" s="285"/>
      <c r="H4" s="288"/>
      <c r="I4" s="280" t="s">
        <v>335</v>
      </c>
      <c r="J4" s="280"/>
      <c r="K4" s="211"/>
      <c r="L4" s="285"/>
      <c r="N4" s="284"/>
      <c r="O4" s="280" t="s">
        <v>335</v>
      </c>
      <c r="P4" s="280"/>
      <c r="Q4" s="211"/>
      <c r="R4" s="285"/>
      <c r="T4" s="284"/>
      <c r="U4" s="280" t="s">
        <v>335</v>
      </c>
      <c r="V4" s="280"/>
      <c r="W4" s="211"/>
      <c r="X4" s="285"/>
      <c r="Z4" s="284"/>
      <c r="AA4" s="280" t="s">
        <v>335</v>
      </c>
      <c r="AB4" s="280"/>
      <c r="AC4" s="211"/>
      <c r="AD4" s="285"/>
      <c r="AF4" s="284"/>
      <c r="AG4" s="280" t="s">
        <v>335</v>
      </c>
      <c r="AH4" s="280"/>
      <c r="AI4" s="230"/>
      <c r="AJ4" s="285"/>
    </row>
    <row r="5" spans="2:36">
      <c r="B5" s="286" t="s">
        <v>9</v>
      </c>
      <c r="C5" s="282"/>
      <c r="D5" s="282"/>
      <c r="E5" s="47" t="s">
        <v>30</v>
      </c>
      <c r="F5" s="212" t="s">
        <v>244</v>
      </c>
      <c r="H5" s="286" t="s">
        <v>9</v>
      </c>
      <c r="I5" s="282"/>
      <c r="J5" s="282"/>
      <c r="K5" s="47" t="s">
        <v>30</v>
      </c>
      <c r="L5" s="212" t="s">
        <v>244</v>
      </c>
      <c r="N5" s="286" t="s">
        <v>9</v>
      </c>
      <c r="O5" s="282"/>
      <c r="P5" s="282"/>
      <c r="Q5" s="47" t="s">
        <v>30</v>
      </c>
      <c r="R5" s="212" t="s">
        <v>244</v>
      </c>
      <c r="T5" s="286" t="s">
        <v>9</v>
      </c>
      <c r="U5" s="282"/>
      <c r="V5" s="282"/>
      <c r="W5" s="47" t="s">
        <v>30</v>
      </c>
      <c r="X5" s="212" t="s">
        <v>244</v>
      </c>
      <c r="Z5" s="286" t="s">
        <v>9</v>
      </c>
      <c r="AA5" s="282"/>
      <c r="AB5" s="282"/>
      <c r="AC5" s="47" t="s">
        <v>30</v>
      </c>
      <c r="AD5" s="212" t="s">
        <v>244</v>
      </c>
      <c r="AF5" s="286" t="s">
        <v>9</v>
      </c>
      <c r="AG5" s="282"/>
      <c r="AH5" s="282"/>
      <c r="AI5" s="231" t="s">
        <v>30</v>
      </c>
      <c r="AJ5" s="212" t="s">
        <v>244</v>
      </c>
    </row>
    <row r="6" spans="2:36">
      <c r="B6" s="289" t="s">
        <v>431</v>
      </c>
      <c r="C6" s="283"/>
      <c r="D6" s="283"/>
      <c r="E6" s="214">
        <v>10001</v>
      </c>
      <c r="F6" s="210" t="s">
        <v>337</v>
      </c>
      <c r="H6" s="289" t="s">
        <v>562</v>
      </c>
      <c r="I6" s="283"/>
      <c r="J6" s="283"/>
      <c r="K6" s="214">
        <v>30001</v>
      </c>
      <c r="L6" s="210" t="s">
        <v>337</v>
      </c>
      <c r="N6" s="289" t="s">
        <v>589</v>
      </c>
      <c r="O6" s="283"/>
      <c r="P6" s="283"/>
      <c r="Q6" s="214">
        <v>20001</v>
      </c>
      <c r="R6" s="210" t="s">
        <v>337</v>
      </c>
      <c r="T6" s="289" t="s">
        <v>692</v>
      </c>
      <c r="U6" s="283"/>
      <c r="V6" s="283"/>
      <c r="W6" s="214">
        <v>40001</v>
      </c>
      <c r="X6" s="210" t="s">
        <v>337</v>
      </c>
      <c r="Z6" s="284" t="s">
        <v>718</v>
      </c>
      <c r="AA6" s="279"/>
      <c r="AB6" s="279"/>
      <c r="AC6" s="213">
        <v>42002</v>
      </c>
      <c r="AD6" s="215" t="s">
        <v>337</v>
      </c>
      <c r="AF6" s="287" t="s">
        <v>808</v>
      </c>
      <c r="AG6" s="283"/>
      <c r="AH6" s="283"/>
      <c r="AI6" s="227">
        <v>90101</v>
      </c>
      <c r="AJ6" s="210" t="s">
        <v>337</v>
      </c>
    </row>
    <row r="7" spans="2:36">
      <c r="B7" s="284" t="s">
        <v>432</v>
      </c>
      <c r="C7" s="279"/>
      <c r="D7" s="279"/>
      <c r="E7" s="213">
        <v>10002</v>
      </c>
      <c r="F7" s="215" t="s">
        <v>337</v>
      </c>
      <c r="H7" s="284" t="s">
        <v>563</v>
      </c>
      <c r="I7" s="279"/>
      <c r="J7" s="279"/>
      <c r="K7" s="213">
        <v>30002</v>
      </c>
      <c r="L7" s="215" t="s">
        <v>337</v>
      </c>
      <c r="N7" s="284" t="s">
        <v>590</v>
      </c>
      <c r="O7" s="279"/>
      <c r="P7" s="279"/>
      <c r="Q7" s="213">
        <v>20002</v>
      </c>
      <c r="R7" s="215" t="s">
        <v>337</v>
      </c>
      <c r="T7" s="284" t="s">
        <v>693</v>
      </c>
      <c r="U7" s="279"/>
      <c r="V7" s="279"/>
      <c r="W7" s="213">
        <v>40002</v>
      </c>
      <c r="X7" s="215" t="s">
        <v>337</v>
      </c>
      <c r="Z7" s="284" t="s">
        <v>719</v>
      </c>
      <c r="AA7" s="279"/>
      <c r="AB7" s="279"/>
      <c r="AC7" s="213">
        <v>42003</v>
      </c>
      <c r="AD7" s="215" t="s">
        <v>337</v>
      </c>
      <c r="AF7" s="277" t="s">
        <v>809</v>
      </c>
      <c r="AG7" s="279"/>
      <c r="AH7" s="279"/>
      <c r="AI7" s="228">
        <v>90102</v>
      </c>
      <c r="AJ7" s="229" t="s">
        <v>337</v>
      </c>
    </row>
    <row r="8" spans="2:36">
      <c r="B8" s="284" t="s">
        <v>433</v>
      </c>
      <c r="C8" s="279"/>
      <c r="D8" s="279"/>
      <c r="E8" s="213">
        <v>10003</v>
      </c>
      <c r="F8" s="215" t="s">
        <v>337</v>
      </c>
      <c r="H8" s="284" t="s">
        <v>564</v>
      </c>
      <c r="I8" s="279"/>
      <c r="J8" s="279"/>
      <c r="K8" s="213">
        <v>30003</v>
      </c>
      <c r="L8" s="215" t="s">
        <v>337</v>
      </c>
      <c r="N8" s="284" t="s">
        <v>591</v>
      </c>
      <c r="O8" s="279"/>
      <c r="P8" s="279"/>
      <c r="Q8" s="213">
        <v>20003</v>
      </c>
      <c r="R8" s="215" t="s">
        <v>337</v>
      </c>
      <c r="T8" s="284" t="s">
        <v>694</v>
      </c>
      <c r="U8" s="279"/>
      <c r="V8" s="279"/>
      <c r="W8" s="213">
        <v>40003</v>
      </c>
      <c r="X8" s="215" t="s">
        <v>337</v>
      </c>
      <c r="Z8" s="284" t="s">
        <v>720</v>
      </c>
      <c r="AA8" s="279"/>
      <c r="AB8" s="279"/>
      <c r="AC8" s="213">
        <v>42004</v>
      </c>
      <c r="AD8" s="215" t="s">
        <v>337</v>
      </c>
      <c r="AF8" s="277" t="s">
        <v>810</v>
      </c>
      <c r="AG8" s="279"/>
      <c r="AH8" s="279"/>
      <c r="AI8" s="228">
        <v>90103</v>
      </c>
      <c r="AJ8" s="229" t="s">
        <v>337</v>
      </c>
    </row>
    <row r="9" spans="2:36">
      <c r="B9" s="284" t="s">
        <v>434</v>
      </c>
      <c r="C9" s="279"/>
      <c r="D9" s="279"/>
      <c r="E9" s="213">
        <v>10004</v>
      </c>
      <c r="F9" s="215" t="s">
        <v>337</v>
      </c>
      <c r="H9" s="284" t="s">
        <v>565</v>
      </c>
      <c r="I9" s="279"/>
      <c r="J9" s="279"/>
      <c r="K9" s="213">
        <v>30004</v>
      </c>
      <c r="L9" s="215" t="s">
        <v>337</v>
      </c>
      <c r="N9" s="284" t="s">
        <v>592</v>
      </c>
      <c r="O9" s="279"/>
      <c r="P9" s="279"/>
      <c r="Q9" s="213">
        <v>20004</v>
      </c>
      <c r="R9" s="215" t="s">
        <v>337</v>
      </c>
      <c r="T9" s="284" t="s">
        <v>695</v>
      </c>
      <c r="U9" s="279"/>
      <c r="V9" s="279"/>
      <c r="W9" s="213">
        <v>40004</v>
      </c>
      <c r="X9" s="215" t="s">
        <v>337</v>
      </c>
      <c r="Z9" s="284" t="s">
        <v>721</v>
      </c>
      <c r="AA9" s="279"/>
      <c r="AB9" s="279"/>
      <c r="AC9" s="213">
        <v>42005</v>
      </c>
      <c r="AD9" s="215" t="s">
        <v>337</v>
      </c>
      <c r="AF9" s="277" t="s">
        <v>811</v>
      </c>
      <c r="AG9" s="279"/>
      <c r="AH9" s="279"/>
      <c r="AI9" s="228">
        <v>90104</v>
      </c>
      <c r="AJ9" s="229" t="s">
        <v>337</v>
      </c>
    </row>
    <row r="10" spans="2:36">
      <c r="B10" s="284" t="s">
        <v>435</v>
      </c>
      <c r="C10" s="279"/>
      <c r="D10" s="279"/>
      <c r="E10" s="213">
        <v>10005</v>
      </c>
      <c r="F10" s="215" t="s">
        <v>337</v>
      </c>
      <c r="H10" s="284" t="s">
        <v>566</v>
      </c>
      <c r="I10" s="279"/>
      <c r="J10" s="279"/>
      <c r="K10" s="213">
        <v>30005</v>
      </c>
      <c r="L10" s="215" t="s">
        <v>337</v>
      </c>
      <c r="N10" s="284" t="s">
        <v>593</v>
      </c>
      <c r="O10" s="279"/>
      <c r="P10" s="279"/>
      <c r="Q10" s="213">
        <v>20005</v>
      </c>
      <c r="R10" s="215" t="s">
        <v>337</v>
      </c>
      <c r="T10" s="284" t="s">
        <v>696</v>
      </c>
      <c r="U10" s="279"/>
      <c r="V10" s="279"/>
      <c r="W10" s="213">
        <v>40005</v>
      </c>
      <c r="X10" s="215" t="s">
        <v>337</v>
      </c>
      <c r="Z10" s="284" t="s">
        <v>722</v>
      </c>
      <c r="AA10" s="279"/>
      <c r="AB10" s="279"/>
      <c r="AC10" s="213">
        <v>42006</v>
      </c>
      <c r="AD10" s="215" t="s">
        <v>337</v>
      </c>
      <c r="AF10" s="277" t="s">
        <v>812</v>
      </c>
      <c r="AG10" s="279"/>
      <c r="AH10" s="279"/>
      <c r="AI10" s="228">
        <v>90105</v>
      </c>
      <c r="AJ10" s="229" t="s">
        <v>337</v>
      </c>
    </row>
    <row r="11" spans="2:36">
      <c r="B11" s="284" t="s">
        <v>436</v>
      </c>
      <c r="C11" s="279"/>
      <c r="D11" s="279"/>
      <c r="E11" s="213">
        <v>10006</v>
      </c>
      <c r="F11" s="215" t="s">
        <v>337</v>
      </c>
      <c r="H11" s="284" t="s">
        <v>567</v>
      </c>
      <c r="I11" s="279"/>
      <c r="J11" s="279"/>
      <c r="K11" s="213">
        <v>30006</v>
      </c>
      <c r="L11" s="215" t="s">
        <v>337</v>
      </c>
      <c r="N11" s="284" t="s">
        <v>594</v>
      </c>
      <c r="O11" s="279"/>
      <c r="P11" s="279"/>
      <c r="Q11" s="213">
        <v>20006</v>
      </c>
      <c r="R11" s="215" t="s">
        <v>337</v>
      </c>
      <c r="T11" s="284" t="s">
        <v>697</v>
      </c>
      <c r="U11" s="279"/>
      <c r="V11" s="279"/>
      <c r="W11" s="213">
        <v>40006</v>
      </c>
      <c r="X11" s="215" t="s">
        <v>337</v>
      </c>
      <c r="Z11" s="284" t="s">
        <v>723</v>
      </c>
      <c r="AA11" s="279"/>
      <c r="AB11" s="279"/>
      <c r="AC11" s="213">
        <v>42007</v>
      </c>
      <c r="AD11" s="215" t="s">
        <v>337</v>
      </c>
      <c r="AF11" s="277" t="s">
        <v>813</v>
      </c>
      <c r="AG11" s="279"/>
      <c r="AH11" s="279"/>
      <c r="AI11" s="228">
        <v>90106</v>
      </c>
      <c r="AJ11" s="229" t="s">
        <v>337</v>
      </c>
    </row>
    <row r="12" spans="2:36">
      <c r="B12" s="284" t="s">
        <v>437</v>
      </c>
      <c r="C12" s="279"/>
      <c r="D12" s="279"/>
      <c r="E12" s="213">
        <v>10007</v>
      </c>
      <c r="F12" s="215" t="s">
        <v>337</v>
      </c>
      <c r="H12" s="284" t="s">
        <v>568</v>
      </c>
      <c r="I12" s="279"/>
      <c r="J12" s="279"/>
      <c r="K12" s="213">
        <v>30007</v>
      </c>
      <c r="L12" s="215" t="s">
        <v>337</v>
      </c>
      <c r="N12" s="284" t="s">
        <v>595</v>
      </c>
      <c r="O12" s="279"/>
      <c r="P12" s="279"/>
      <c r="Q12" s="213">
        <v>20007</v>
      </c>
      <c r="R12" s="215" t="s">
        <v>337</v>
      </c>
      <c r="T12" s="284" t="s">
        <v>698</v>
      </c>
      <c r="U12" s="279"/>
      <c r="V12" s="279"/>
      <c r="W12" s="213">
        <v>40007</v>
      </c>
      <c r="X12" s="215" t="s">
        <v>337</v>
      </c>
      <c r="Z12" s="284" t="s">
        <v>724</v>
      </c>
      <c r="AA12" s="279"/>
      <c r="AB12" s="279"/>
      <c r="AC12" s="213">
        <v>42008</v>
      </c>
      <c r="AD12" s="215" t="s">
        <v>337</v>
      </c>
      <c r="AF12" s="277" t="s">
        <v>814</v>
      </c>
      <c r="AG12" s="279"/>
      <c r="AH12" s="279"/>
      <c r="AI12" s="228">
        <v>90107</v>
      </c>
      <c r="AJ12" s="229" t="s">
        <v>337</v>
      </c>
    </row>
    <row r="13" spans="2:36">
      <c r="B13" s="284" t="s">
        <v>438</v>
      </c>
      <c r="C13" s="279"/>
      <c r="D13" s="279"/>
      <c r="E13" s="213">
        <v>10008</v>
      </c>
      <c r="F13" s="215" t="s">
        <v>337</v>
      </c>
      <c r="H13" s="284" t="s">
        <v>569</v>
      </c>
      <c r="I13" s="279"/>
      <c r="J13" s="279"/>
      <c r="K13" s="213">
        <v>30008</v>
      </c>
      <c r="L13" s="215" t="s">
        <v>337</v>
      </c>
      <c r="N13" s="284" t="s">
        <v>596</v>
      </c>
      <c r="O13" s="279"/>
      <c r="P13" s="279"/>
      <c r="Q13" s="213">
        <v>20008</v>
      </c>
      <c r="R13" s="215" t="s">
        <v>337</v>
      </c>
      <c r="T13" s="284" t="s">
        <v>699</v>
      </c>
      <c r="U13" s="279"/>
      <c r="V13" s="279"/>
      <c r="W13" s="213">
        <v>40008</v>
      </c>
      <c r="X13" s="215" t="s">
        <v>337</v>
      </c>
      <c r="Z13" s="284" t="s">
        <v>725</v>
      </c>
      <c r="AA13" s="279"/>
      <c r="AB13" s="279"/>
      <c r="AC13" s="213">
        <v>42009</v>
      </c>
      <c r="AD13" s="215" t="s">
        <v>337</v>
      </c>
      <c r="AF13" s="277" t="s">
        <v>815</v>
      </c>
      <c r="AG13" s="279"/>
      <c r="AH13" s="279"/>
      <c r="AI13" s="228">
        <v>90108</v>
      </c>
      <c r="AJ13" s="229" t="s">
        <v>337</v>
      </c>
    </row>
    <row r="14" spans="2:36">
      <c r="B14" s="284" t="s">
        <v>439</v>
      </c>
      <c r="C14" s="279"/>
      <c r="D14" s="279"/>
      <c r="E14" s="213">
        <v>10010</v>
      </c>
      <c r="F14" s="215" t="s">
        <v>337</v>
      </c>
      <c r="H14" s="284" t="s">
        <v>570</v>
      </c>
      <c r="I14" s="279"/>
      <c r="J14" s="279"/>
      <c r="K14" s="213">
        <v>30009</v>
      </c>
      <c r="L14" s="215" t="s">
        <v>337</v>
      </c>
      <c r="N14" s="284" t="s">
        <v>597</v>
      </c>
      <c r="O14" s="279"/>
      <c r="P14" s="279"/>
      <c r="Q14" s="213">
        <v>20009</v>
      </c>
      <c r="R14" s="215" t="s">
        <v>337</v>
      </c>
      <c r="T14" s="284" t="s">
        <v>700</v>
      </c>
      <c r="U14" s="279"/>
      <c r="V14" s="279"/>
      <c r="W14" s="213">
        <v>40009</v>
      </c>
      <c r="X14" s="215" t="s">
        <v>337</v>
      </c>
      <c r="Z14" s="284" t="s">
        <v>726</v>
      </c>
      <c r="AA14" s="279"/>
      <c r="AB14" s="279"/>
      <c r="AC14" s="213">
        <v>42010</v>
      </c>
      <c r="AD14" s="215" t="s">
        <v>337</v>
      </c>
      <c r="AF14" s="277" t="s">
        <v>816</v>
      </c>
      <c r="AG14" s="279"/>
      <c r="AH14" s="279"/>
      <c r="AI14" s="228">
        <v>90109</v>
      </c>
      <c r="AJ14" s="229" t="s">
        <v>337</v>
      </c>
    </row>
    <row r="15" spans="2:36">
      <c r="B15" s="284" t="s">
        <v>440</v>
      </c>
      <c r="C15" s="279"/>
      <c r="D15" s="279"/>
      <c r="E15" s="213">
        <v>10011</v>
      </c>
      <c r="F15" s="215" t="s">
        <v>337</v>
      </c>
      <c r="H15" s="284" t="s">
        <v>571</v>
      </c>
      <c r="I15" s="279"/>
      <c r="J15" s="279"/>
      <c r="K15" s="213">
        <v>30011</v>
      </c>
      <c r="L15" s="215" t="s">
        <v>337</v>
      </c>
      <c r="N15" s="284" t="s">
        <v>598</v>
      </c>
      <c r="O15" s="279"/>
      <c r="P15" s="279"/>
      <c r="Q15" s="213">
        <v>20010</v>
      </c>
      <c r="R15" s="215" t="s">
        <v>337</v>
      </c>
      <c r="T15" s="284" t="s">
        <v>701</v>
      </c>
      <c r="U15" s="279"/>
      <c r="V15" s="279"/>
      <c r="W15" s="213">
        <v>40010</v>
      </c>
      <c r="X15" s="215" t="s">
        <v>337</v>
      </c>
      <c r="Z15" s="284" t="s">
        <v>727</v>
      </c>
      <c r="AA15" s="279"/>
      <c r="AB15" s="279"/>
      <c r="AC15" s="213">
        <v>42011</v>
      </c>
      <c r="AD15" s="215" t="s">
        <v>337</v>
      </c>
      <c r="AF15" s="277" t="s">
        <v>817</v>
      </c>
      <c r="AG15" s="279"/>
      <c r="AH15" s="279"/>
      <c r="AI15" s="228">
        <v>90110</v>
      </c>
      <c r="AJ15" s="229" t="s">
        <v>337</v>
      </c>
    </row>
    <row r="16" spans="2:36">
      <c r="B16" s="284" t="s">
        <v>441</v>
      </c>
      <c r="C16" s="279"/>
      <c r="D16" s="279"/>
      <c r="E16" s="213">
        <v>10012</v>
      </c>
      <c r="F16" s="215" t="s">
        <v>337</v>
      </c>
      <c r="H16" s="284" t="s">
        <v>572</v>
      </c>
      <c r="I16" s="279"/>
      <c r="J16" s="279"/>
      <c r="K16" s="213">
        <v>30012</v>
      </c>
      <c r="L16" s="215" t="s">
        <v>337</v>
      </c>
      <c r="N16" s="284" t="s">
        <v>599</v>
      </c>
      <c r="O16" s="279"/>
      <c r="P16" s="279"/>
      <c r="Q16" s="213">
        <v>20013</v>
      </c>
      <c r="R16" s="215" t="s">
        <v>337</v>
      </c>
      <c r="T16" s="284" t="s">
        <v>702</v>
      </c>
      <c r="U16" s="279"/>
      <c r="V16" s="279"/>
      <c r="W16" s="213">
        <v>40011</v>
      </c>
      <c r="X16" s="215" t="s">
        <v>337</v>
      </c>
      <c r="Z16" s="284" t="s">
        <v>728</v>
      </c>
      <c r="AA16" s="279"/>
      <c r="AB16" s="279"/>
      <c r="AC16" s="213">
        <v>42012</v>
      </c>
      <c r="AD16" s="215" t="s">
        <v>337</v>
      </c>
      <c r="AF16" s="277" t="s">
        <v>818</v>
      </c>
      <c r="AG16" s="279"/>
      <c r="AH16" s="279"/>
      <c r="AI16" s="228">
        <v>90111</v>
      </c>
      <c r="AJ16" s="229" t="s">
        <v>337</v>
      </c>
    </row>
    <row r="17" spans="2:36">
      <c r="B17" s="284" t="s">
        <v>442</v>
      </c>
      <c r="C17" s="279"/>
      <c r="D17" s="279"/>
      <c r="E17" s="213">
        <v>10014</v>
      </c>
      <c r="F17" s="215" t="s">
        <v>337</v>
      </c>
      <c r="H17" s="284" t="s">
        <v>573</v>
      </c>
      <c r="I17" s="279"/>
      <c r="J17" s="279"/>
      <c r="K17" s="213">
        <v>30013</v>
      </c>
      <c r="L17" s="215" t="s">
        <v>337</v>
      </c>
      <c r="N17" s="284" t="s">
        <v>600</v>
      </c>
      <c r="O17" s="279"/>
      <c r="P17" s="279"/>
      <c r="Q17" s="213">
        <v>20015</v>
      </c>
      <c r="R17" s="215" t="s">
        <v>337</v>
      </c>
      <c r="T17" s="284" t="s">
        <v>703</v>
      </c>
      <c r="U17" s="279"/>
      <c r="V17" s="279"/>
      <c r="W17" s="213">
        <v>40012</v>
      </c>
      <c r="X17" s="215" t="s">
        <v>337</v>
      </c>
      <c r="Z17" s="284" t="s">
        <v>729</v>
      </c>
      <c r="AA17" s="279"/>
      <c r="AB17" s="279"/>
      <c r="AC17" s="213">
        <v>42013</v>
      </c>
      <c r="AD17" s="215" t="s">
        <v>337</v>
      </c>
      <c r="AF17" s="277" t="s">
        <v>819</v>
      </c>
      <c r="AG17" s="279"/>
      <c r="AH17" s="279"/>
      <c r="AI17" s="228">
        <v>90112</v>
      </c>
      <c r="AJ17" s="229" t="s">
        <v>337</v>
      </c>
    </row>
    <row r="18" spans="2:36">
      <c r="B18" s="284" t="s">
        <v>443</v>
      </c>
      <c r="C18" s="279"/>
      <c r="D18" s="279"/>
      <c r="E18" s="213">
        <v>10015</v>
      </c>
      <c r="F18" s="215" t="s">
        <v>337</v>
      </c>
      <c r="H18" s="284" t="s">
        <v>574</v>
      </c>
      <c r="I18" s="279"/>
      <c r="J18" s="279"/>
      <c r="K18" s="213">
        <v>30014</v>
      </c>
      <c r="L18" s="215" t="s">
        <v>337</v>
      </c>
      <c r="N18" s="284" t="s">
        <v>601</v>
      </c>
      <c r="O18" s="279"/>
      <c r="P18" s="279"/>
      <c r="Q18" s="213">
        <v>20016</v>
      </c>
      <c r="R18" s="215" t="s">
        <v>337</v>
      </c>
      <c r="T18" s="284" t="s">
        <v>704</v>
      </c>
      <c r="U18" s="279"/>
      <c r="V18" s="279"/>
      <c r="W18" s="213">
        <v>40013</v>
      </c>
      <c r="X18" s="215" t="s">
        <v>337</v>
      </c>
      <c r="Z18" s="284" t="s">
        <v>730</v>
      </c>
      <c r="AA18" s="279"/>
      <c r="AB18" s="279"/>
      <c r="AC18" s="213">
        <v>42014</v>
      </c>
      <c r="AD18" s="215" t="s">
        <v>337</v>
      </c>
      <c r="AF18" s="277" t="s">
        <v>820</v>
      </c>
      <c r="AG18" s="279"/>
      <c r="AH18" s="279"/>
      <c r="AI18" s="228">
        <v>90113</v>
      </c>
      <c r="AJ18" s="229" t="s">
        <v>337</v>
      </c>
    </row>
    <row r="19" spans="2:36">
      <c r="B19" s="284" t="s">
        <v>444</v>
      </c>
      <c r="C19" s="279"/>
      <c r="D19" s="279"/>
      <c r="E19" s="213">
        <v>10016</v>
      </c>
      <c r="F19" s="215" t="s">
        <v>337</v>
      </c>
      <c r="H19" s="284" t="s">
        <v>575</v>
      </c>
      <c r="I19" s="279"/>
      <c r="J19" s="279"/>
      <c r="K19" s="213">
        <v>30015</v>
      </c>
      <c r="L19" s="215" t="s">
        <v>337</v>
      </c>
      <c r="N19" s="284" t="s">
        <v>602</v>
      </c>
      <c r="O19" s="279"/>
      <c r="P19" s="279"/>
      <c r="Q19" s="213">
        <v>20017</v>
      </c>
      <c r="R19" s="215" t="s">
        <v>337</v>
      </c>
      <c r="T19" s="284" t="s">
        <v>705</v>
      </c>
      <c r="U19" s="279"/>
      <c r="V19" s="279"/>
      <c r="W19" s="213">
        <v>40014</v>
      </c>
      <c r="X19" s="215" t="s">
        <v>337</v>
      </c>
      <c r="Z19" s="284" t="s">
        <v>731</v>
      </c>
      <c r="AA19" s="279"/>
      <c r="AB19" s="279"/>
      <c r="AC19" s="213">
        <v>42015</v>
      </c>
      <c r="AD19" s="215" t="s">
        <v>337</v>
      </c>
      <c r="AF19" s="277" t="s">
        <v>821</v>
      </c>
      <c r="AG19" s="279"/>
      <c r="AH19" s="279"/>
      <c r="AI19" s="228">
        <v>90114</v>
      </c>
      <c r="AJ19" s="229" t="s">
        <v>337</v>
      </c>
    </row>
    <row r="20" spans="2:36">
      <c r="B20" s="284" t="s">
        <v>445</v>
      </c>
      <c r="C20" s="279"/>
      <c r="D20" s="279"/>
      <c r="E20" s="213">
        <v>10017</v>
      </c>
      <c r="F20" s="215" t="s">
        <v>337</v>
      </c>
      <c r="H20" s="284" t="s">
        <v>576</v>
      </c>
      <c r="I20" s="279"/>
      <c r="J20" s="279"/>
      <c r="K20" s="213">
        <v>30016</v>
      </c>
      <c r="L20" s="215" t="s">
        <v>337</v>
      </c>
      <c r="N20" s="284" t="s">
        <v>603</v>
      </c>
      <c r="O20" s="279"/>
      <c r="P20" s="279"/>
      <c r="Q20" s="213">
        <v>20018</v>
      </c>
      <c r="R20" s="215" t="s">
        <v>337</v>
      </c>
      <c r="T20" s="284" t="s">
        <v>706</v>
      </c>
      <c r="U20" s="279"/>
      <c r="V20" s="279"/>
      <c r="W20" s="213">
        <v>40015</v>
      </c>
      <c r="X20" s="215" t="s">
        <v>337</v>
      </c>
      <c r="Z20" s="284" t="s">
        <v>732</v>
      </c>
      <c r="AA20" s="279"/>
      <c r="AB20" s="279"/>
      <c r="AC20" s="213">
        <v>42016</v>
      </c>
      <c r="AD20" s="215" t="s">
        <v>337</v>
      </c>
      <c r="AF20" s="277" t="s">
        <v>822</v>
      </c>
      <c r="AG20" s="279"/>
      <c r="AH20" s="279"/>
      <c r="AI20" s="228">
        <v>90115</v>
      </c>
      <c r="AJ20" s="229" t="s">
        <v>337</v>
      </c>
    </row>
    <row r="21" spans="2:36">
      <c r="B21" s="284" t="s">
        <v>446</v>
      </c>
      <c r="C21" s="279"/>
      <c r="D21" s="279"/>
      <c r="E21" s="213">
        <v>10018</v>
      </c>
      <c r="F21" s="215" t="s">
        <v>337</v>
      </c>
      <c r="H21" s="284" t="s">
        <v>577</v>
      </c>
      <c r="I21" s="279"/>
      <c r="J21" s="279"/>
      <c r="K21" s="213">
        <v>30017</v>
      </c>
      <c r="L21" s="215" t="s">
        <v>337</v>
      </c>
      <c r="N21" s="284" t="s">
        <v>604</v>
      </c>
      <c r="O21" s="279"/>
      <c r="P21" s="279"/>
      <c r="Q21" s="213">
        <v>20019</v>
      </c>
      <c r="R21" s="215" t="s">
        <v>337</v>
      </c>
      <c r="T21" s="284" t="s">
        <v>707</v>
      </c>
      <c r="U21" s="279"/>
      <c r="V21" s="279"/>
      <c r="W21" s="213">
        <v>40016</v>
      </c>
      <c r="X21" s="215" t="s">
        <v>337</v>
      </c>
      <c r="Z21" s="284" t="s">
        <v>733</v>
      </c>
      <c r="AA21" s="279"/>
      <c r="AB21" s="279"/>
      <c r="AC21" s="213">
        <v>42017</v>
      </c>
      <c r="AD21" s="215" t="s">
        <v>337</v>
      </c>
      <c r="AF21" s="277" t="s">
        <v>823</v>
      </c>
      <c r="AG21" s="279"/>
      <c r="AH21" s="279"/>
      <c r="AI21" s="228">
        <v>90116</v>
      </c>
      <c r="AJ21" s="229" t="s">
        <v>337</v>
      </c>
    </row>
    <row r="22" spans="2:36">
      <c r="B22" s="284" t="s">
        <v>447</v>
      </c>
      <c r="C22" s="279"/>
      <c r="D22" s="279"/>
      <c r="E22" s="213">
        <v>10020</v>
      </c>
      <c r="F22" s="215" t="s">
        <v>337</v>
      </c>
      <c r="H22" s="284" t="s">
        <v>578</v>
      </c>
      <c r="I22" s="279"/>
      <c r="J22" s="279"/>
      <c r="K22" s="213">
        <v>30018</v>
      </c>
      <c r="L22" s="215" t="s">
        <v>337</v>
      </c>
      <c r="N22" s="284" t="s">
        <v>605</v>
      </c>
      <c r="O22" s="279"/>
      <c r="P22" s="279"/>
      <c r="Q22" s="213">
        <v>20020</v>
      </c>
      <c r="R22" s="215" t="s">
        <v>337</v>
      </c>
      <c r="T22" s="284" t="s">
        <v>708</v>
      </c>
      <c r="U22" s="279"/>
      <c r="V22" s="279"/>
      <c r="W22" s="213">
        <v>40017</v>
      </c>
      <c r="X22" s="215" t="s">
        <v>337</v>
      </c>
      <c r="Z22" s="284" t="s">
        <v>734</v>
      </c>
      <c r="AA22" s="279"/>
      <c r="AB22" s="279"/>
      <c r="AC22" s="213">
        <v>42018</v>
      </c>
      <c r="AD22" s="215" t="s">
        <v>337</v>
      </c>
      <c r="AF22" s="277" t="s">
        <v>824</v>
      </c>
      <c r="AG22" s="279"/>
      <c r="AH22" s="279"/>
      <c r="AI22" s="228">
        <v>90117</v>
      </c>
      <c r="AJ22" s="229" t="s">
        <v>337</v>
      </c>
    </row>
    <row r="23" spans="2:36">
      <c r="B23" s="284" t="s">
        <v>448</v>
      </c>
      <c r="C23" s="279"/>
      <c r="D23" s="279"/>
      <c r="E23" s="213">
        <v>10021</v>
      </c>
      <c r="F23" s="215" t="s">
        <v>337</v>
      </c>
      <c r="H23" s="284" t="s">
        <v>579</v>
      </c>
      <c r="I23" s="279"/>
      <c r="J23" s="279"/>
      <c r="K23" s="213">
        <v>30019</v>
      </c>
      <c r="L23" s="215" t="s">
        <v>337</v>
      </c>
      <c r="N23" s="284" t="s">
        <v>606</v>
      </c>
      <c r="O23" s="279"/>
      <c r="P23" s="279"/>
      <c r="Q23" s="213">
        <v>20021</v>
      </c>
      <c r="R23" s="215" t="s">
        <v>337</v>
      </c>
      <c r="T23" s="284" t="s">
        <v>709</v>
      </c>
      <c r="U23" s="279"/>
      <c r="V23" s="279"/>
      <c r="W23" s="213">
        <v>40018</v>
      </c>
      <c r="X23" s="215" t="s">
        <v>337</v>
      </c>
      <c r="Z23" s="284" t="s">
        <v>735</v>
      </c>
      <c r="AA23" s="279"/>
      <c r="AB23" s="279"/>
      <c r="AC23" s="213">
        <v>42019</v>
      </c>
      <c r="AD23" s="215" t="s">
        <v>337</v>
      </c>
      <c r="AF23" s="277" t="s">
        <v>825</v>
      </c>
      <c r="AG23" s="279"/>
      <c r="AH23" s="279"/>
      <c r="AI23" s="228">
        <v>90118</v>
      </c>
      <c r="AJ23" s="229" t="s">
        <v>337</v>
      </c>
    </row>
    <row r="24" spans="2:36">
      <c r="B24" s="284" t="s">
        <v>449</v>
      </c>
      <c r="C24" s="279"/>
      <c r="D24" s="279"/>
      <c r="E24" s="213">
        <v>10022</v>
      </c>
      <c r="F24" s="215" t="s">
        <v>337</v>
      </c>
      <c r="H24" s="284" t="s">
        <v>580</v>
      </c>
      <c r="I24" s="279"/>
      <c r="J24" s="279"/>
      <c r="K24" s="213">
        <v>30020</v>
      </c>
      <c r="L24" s="215" t="s">
        <v>337</v>
      </c>
      <c r="N24" s="284" t="s">
        <v>607</v>
      </c>
      <c r="O24" s="279"/>
      <c r="P24" s="279"/>
      <c r="Q24" s="213">
        <v>20022</v>
      </c>
      <c r="R24" s="215" t="s">
        <v>337</v>
      </c>
      <c r="T24" s="284" t="s">
        <v>710</v>
      </c>
      <c r="U24" s="279"/>
      <c r="V24" s="279"/>
      <c r="W24" s="213">
        <v>40019</v>
      </c>
      <c r="X24" s="215" t="s">
        <v>337</v>
      </c>
      <c r="Z24" s="284" t="s">
        <v>736</v>
      </c>
      <c r="AA24" s="279"/>
      <c r="AB24" s="279"/>
      <c r="AC24" s="213">
        <v>42020</v>
      </c>
      <c r="AD24" s="215" t="s">
        <v>337</v>
      </c>
      <c r="AF24" s="277" t="s">
        <v>826</v>
      </c>
      <c r="AG24" s="279"/>
      <c r="AH24" s="279"/>
      <c r="AI24" s="228">
        <v>90119</v>
      </c>
      <c r="AJ24" s="229" t="s">
        <v>337</v>
      </c>
    </row>
    <row r="25" spans="2:36">
      <c r="B25" s="284" t="s">
        <v>450</v>
      </c>
      <c r="C25" s="279"/>
      <c r="D25" s="279"/>
      <c r="E25" s="213">
        <v>10023</v>
      </c>
      <c r="F25" s="215" t="s">
        <v>337</v>
      </c>
      <c r="H25" s="284" t="s">
        <v>581</v>
      </c>
      <c r="I25" s="279"/>
      <c r="J25" s="279"/>
      <c r="K25" s="213">
        <v>30021</v>
      </c>
      <c r="L25" s="215" t="s">
        <v>337</v>
      </c>
      <c r="N25" s="284" t="s">
        <v>608</v>
      </c>
      <c r="O25" s="279"/>
      <c r="P25" s="279"/>
      <c r="Q25" s="213">
        <v>20023</v>
      </c>
      <c r="R25" s="215" t="s">
        <v>337</v>
      </c>
      <c r="T25" s="284" t="s">
        <v>711</v>
      </c>
      <c r="U25" s="279"/>
      <c r="V25" s="279"/>
      <c r="W25" s="213">
        <v>40020</v>
      </c>
      <c r="X25" s="215" t="s">
        <v>337</v>
      </c>
      <c r="Z25" s="284" t="s">
        <v>737</v>
      </c>
      <c r="AA25" s="279"/>
      <c r="AB25" s="279"/>
      <c r="AC25" s="213">
        <v>42021</v>
      </c>
      <c r="AD25" s="215" t="s">
        <v>337</v>
      </c>
      <c r="AF25" s="277" t="s">
        <v>827</v>
      </c>
      <c r="AG25" s="279"/>
      <c r="AH25" s="279"/>
      <c r="AI25" s="228">
        <v>90120</v>
      </c>
      <c r="AJ25" s="229" t="s">
        <v>337</v>
      </c>
    </row>
    <row r="26" spans="2:36">
      <c r="B26" s="284" t="s">
        <v>451</v>
      </c>
      <c r="C26" s="279"/>
      <c r="D26" s="279"/>
      <c r="E26" s="213">
        <v>10024</v>
      </c>
      <c r="F26" s="215" t="s">
        <v>337</v>
      </c>
      <c r="H26" s="284" t="s">
        <v>582</v>
      </c>
      <c r="I26" s="279"/>
      <c r="J26" s="279"/>
      <c r="K26" s="213">
        <v>30022</v>
      </c>
      <c r="L26" s="215" t="s">
        <v>337</v>
      </c>
      <c r="N26" s="284" t="s">
        <v>609</v>
      </c>
      <c r="O26" s="279"/>
      <c r="P26" s="279"/>
      <c r="Q26" s="213">
        <v>20024</v>
      </c>
      <c r="R26" s="215" t="s">
        <v>337</v>
      </c>
      <c r="T26" s="284" t="s">
        <v>712</v>
      </c>
      <c r="U26" s="279"/>
      <c r="V26" s="279"/>
      <c r="W26" s="213">
        <v>40021</v>
      </c>
      <c r="X26" s="215" t="s">
        <v>337</v>
      </c>
      <c r="Z26" s="284" t="s">
        <v>738</v>
      </c>
      <c r="AA26" s="279"/>
      <c r="AB26" s="279"/>
      <c r="AC26" s="213">
        <v>42022</v>
      </c>
      <c r="AD26" s="215" t="s">
        <v>337</v>
      </c>
      <c r="AF26" s="277" t="s">
        <v>828</v>
      </c>
      <c r="AG26" s="279"/>
      <c r="AH26" s="279"/>
      <c r="AI26" s="228">
        <v>90121</v>
      </c>
      <c r="AJ26" s="229" t="s">
        <v>337</v>
      </c>
    </row>
    <row r="27" spans="2:36">
      <c r="B27" s="284" t="s">
        <v>452</v>
      </c>
      <c r="C27" s="279"/>
      <c r="D27" s="279"/>
      <c r="E27" s="213">
        <v>10025</v>
      </c>
      <c r="F27" s="215" t="s">
        <v>337</v>
      </c>
      <c r="H27" s="284" t="s">
        <v>583</v>
      </c>
      <c r="I27" s="279"/>
      <c r="J27" s="279"/>
      <c r="K27" s="213">
        <v>30023</v>
      </c>
      <c r="L27" s="215" t="s">
        <v>337</v>
      </c>
      <c r="N27" s="284" t="s">
        <v>610</v>
      </c>
      <c r="O27" s="279"/>
      <c r="P27" s="279"/>
      <c r="Q27" s="213">
        <v>20025</v>
      </c>
      <c r="R27" s="215" t="s">
        <v>337</v>
      </c>
      <c r="T27" s="284" t="s">
        <v>713</v>
      </c>
      <c r="U27" s="279"/>
      <c r="V27" s="279"/>
      <c r="W27" s="213">
        <v>40022</v>
      </c>
      <c r="X27" s="215" t="s">
        <v>337</v>
      </c>
      <c r="Z27" s="284" t="s">
        <v>739</v>
      </c>
      <c r="AA27" s="279"/>
      <c r="AB27" s="279"/>
      <c r="AC27" s="213">
        <v>42023</v>
      </c>
      <c r="AD27" s="215" t="s">
        <v>337</v>
      </c>
      <c r="AF27" s="277" t="s">
        <v>829</v>
      </c>
      <c r="AG27" s="279"/>
      <c r="AH27" s="279"/>
      <c r="AI27" s="228">
        <v>90122</v>
      </c>
      <c r="AJ27" s="229" t="s">
        <v>337</v>
      </c>
    </row>
    <row r="28" spans="2:36">
      <c r="B28" s="284" t="s">
        <v>453</v>
      </c>
      <c r="C28" s="279"/>
      <c r="D28" s="279"/>
      <c r="E28" s="213">
        <v>10026</v>
      </c>
      <c r="F28" s="215" t="s">
        <v>337</v>
      </c>
      <c r="H28" s="284" t="s">
        <v>584</v>
      </c>
      <c r="I28" s="279"/>
      <c r="J28" s="279"/>
      <c r="K28" s="213">
        <v>30024</v>
      </c>
      <c r="L28" s="215" t="s">
        <v>337</v>
      </c>
      <c r="N28" s="284" t="s">
        <v>611</v>
      </c>
      <c r="O28" s="279"/>
      <c r="P28" s="279"/>
      <c r="Q28" s="213">
        <v>20026</v>
      </c>
      <c r="R28" s="215" t="s">
        <v>337</v>
      </c>
      <c r="T28" s="284" t="s">
        <v>714</v>
      </c>
      <c r="U28" s="279"/>
      <c r="V28" s="279"/>
      <c r="W28" s="213">
        <v>40023</v>
      </c>
      <c r="X28" s="215" t="s">
        <v>337</v>
      </c>
      <c r="Z28" s="284" t="s">
        <v>740</v>
      </c>
      <c r="AA28" s="279"/>
      <c r="AB28" s="279"/>
      <c r="AC28" s="213">
        <v>42024</v>
      </c>
      <c r="AD28" s="215" t="s">
        <v>337</v>
      </c>
      <c r="AF28" s="277" t="s">
        <v>830</v>
      </c>
      <c r="AG28" s="279"/>
      <c r="AH28" s="279"/>
      <c r="AI28" s="228">
        <v>90123</v>
      </c>
      <c r="AJ28" s="229" t="s">
        <v>337</v>
      </c>
    </row>
    <row r="29" spans="2:36">
      <c r="B29" s="284" t="s">
        <v>454</v>
      </c>
      <c r="C29" s="279"/>
      <c r="D29" s="279"/>
      <c r="E29" s="213">
        <v>10027</v>
      </c>
      <c r="F29" s="215" t="s">
        <v>337</v>
      </c>
      <c r="H29" s="284" t="s">
        <v>585</v>
      </c>
      <c r="I29" s="279"/>
      <c r="J29" s="279"/>
      <c r="K29" s="213">
        <v>30025</v>
      </c>
      <c r="L29" s="215" t="s">
        <v>337</v>
      </c>
      <c r="N29" s="284" t="s">
        <v>612</v>
      </c>
      <c r="O29" s="279"/>
      <c r="P29" s="279"/>
      <c r="Q29" s="213">
        <v>20027</v>
      </c>
      <c r="R29" s="215" t="s">
        <v>337</v>
      </c>
      <c r="T29" s="284" t="s">
        <v>715</v>
      </c>
      <c r="U29" s="279"/>
      <c r="V29" s="279"/>
      <c r="W29" s="213">
        <v>40024</v>
      </c>
      <c r="X29" s="215" t="s">
        <v>337</v>
      </c>
      <c r="Z29" s="284" t="s">
        <v>741</v>
      </c>
      <c r="AA29" s="279"/>
      <c r="AB29" s="279"/>
      <c r="AC29" s="213">
        <v>42025</v>
      </c>
      <c r="AD29" s="215" t="s">
        <v>337</v>
      </c>
      <c r="AF29" s="277" t="s">
        <v>831</v>
      </c>
      <c r="AG29" s="279"/>
      <c r="AH29" s="279"/>
      <c r="AI29" s="228">
        <v>90124</v>
      </c>
      <c r="AJ29" s="229" t="s">
        <v>337</v>
      </c>
    </row>
    <row r="30" spans="2:36">
      <c r="B30" s="284" t="s">
        <v>455</v>
      </c>
      <c r="C30" s="279"/>
      <c r="D30" s="279"/>
      <c r="E30" s="213">
        <v>10028</v>
      </c>
      <c r="F30" s="215" t="s">
        <v>337</v>
      </c>
      <c r="H30" s="284" t="s">
        <v>586</v>
      </c>
      <c r="I30" s="279"/>
      <c r="J30" s="279"/>
      <c r="K30" s="213">
        <v>30026</v>
      </c>
      <c r="L30" s="215" t="s">
        <v>337</v>
      </c>
      <c r="N30" s="284" t="s">
        <v>613</v>
      </c>
      <c r="O30" s="279"/>
      <c r="P30" s="279"/>
      <c r="Q30" s="213">
        <v>20028</v>
      </c>
      <c r="R30" s="215" t="s">
        <v>337</v>
      </c>
      <c r="T30" s="288" t="s">
        <v>716</v>
      </c>
      <c r="U30" s="280"/>
      <c r="V30" s="280"/>
      <c r="W30" s="211">
        <v>40025</v>
      </c>
      <c r="X30" s="216" t="s">
        <v>337</v>
      </c>
      <c r="Z30" s="284" t="s">
        <v>742</v>
      </c>
      <c r="AA30" s="279"/>
      <c r="AB30" s="279"/>
      <c r="AC30" s="213">
        <v>42026</v>
      </c>
      <c r="AD30" s="215" t="s">
        <v>337</v>
      </c>
      <c r="AF30" s="277" t="s">
        <v>832</v>
      </c>
      <c r="AG30" s="279"/>
      <c r="AH30" s="279"/>
      <c r="AI30" s="228">
        <v>90125</v>
      </c>
      <c r="AJ30" s="229" t="s">
        <v>337</v>
      </c>
    </row>
    <row r="31" spans="2:36">
      <c r="B31" s="284" t="s">
        <v>456</v>
      </c>
      <c r="C31" s="279"/>
      <c r="D31" s="279"/>
      <c r="E31" s="213">
        <v>10029</v>
      </c>
      <c r="F31" s="215" t="s">
        <v>337</v>
      </c>
      <c r="H31" s="284" t="s">
        <v>587</v>
      </c>
      <c r="I31" s="279"/>
      <c r="J31" s="279"/>
      <c r="K31" s="213">
        <v>30027</v>
      </c>
      <c r="L31" s="215" t="s">
        <v>337</v>
      </c>
      <c r="N31" s="284" t="s">
        <v>614</v>
      </c>
      <c r="O31" s="279"/>
      <c r="P31" s="279"/>
      <c r="Q31" s="213">
        <v>20030</v>
      </c>
      <c r="R31" s="215" t="s">
        <v>337</v>
      </c>
      <c r="Z31" s="284" t="s">
        <v>743</v>
      </c>
      <c r="AA31" s="279"/>
      <c r="AB31" s="279"/>
      <c r="AC31" s="213">
        <v>42027</v>
      </c>
      <c r="AD31" s="215" t="s">
        <v>337</v>
      </c>
      <c r="AF31" s="277" t="s">
        <v>833</v>
      </c>
      <c r="AG31" s="279"/>
      <c r="AH31" s="279"/>
      <c r="AI31" s="228">
        <v>90126</v>
      </c>
      <c r="AJ31" s="229" t="s">
        <v>337</v>
      </c>
    </row>
    <row r="32" spans="2:36">
      <c r="B32" s="284" t="s">
        <v>457</v>
      </c>
      <c r="C32" s="279"/>
      <c r="D32" s="279"/>
      <c r="E32" s="213">
        <v>10030</v>
      </c>
      <c r="F32" s="215" t="s">
        <v>337</v>
      </c>
      <c r="H32" s="288" t="s">
        <v>588</v>
      </c>
      <c r="I32" s="280"/>
      <c r="J32" s="280"/>
      <c r="K32" s="211">
        <v>30028</v>
      </c>
      <c r="L32" s="216" t="s">
        <v>337</v>
      </c>
      <c r="N32" s="284" t="s">
        <v>615</v>
      </c>
      <c r="O32" s="279"/>
      <c r="P32" s="279"/>
      <c r="Q32" s="213">
        <v>20031</v>
      </c>
      <c r="R32" s="215" t="s">
        <v>337</v>
      </c>
      <c r="Z32" s="284" t="s">
        <v>744</v>
      </c>
      <c r="AA32" s="279"/>
      <c r="AB32" s="279"/>
      <c r="AC32" s="213">
        <v>42028</v>
      </c>
      <c r="AD32" s="215" t="s">
        <v>337</v>
      </c>
      <c r="AF32" s="277" t="s">
        <v>834</v>
      </c>
      <c r="AG32" s="279"/>
      <c r="AH32" s="279"/>
      <c r="AI32" s="228">
        <v>90127</v>
      </c>
      <c r="AJ32" s="229" t="s">
        <v>337</v>
      </c>
    </row>
    <row r="33" spans="2:36">
      <c r="B33" s="284" t="s">
        <v>458</v>
      </c>
      <c r="C33" s="279"/>
      <c r="D33" s="279"/>
      <c r="E33" s="213">
        <v>10031</v>
      </c>
      <c r="F33" s="215" t="s">
        <v>337</v>
      </c>
      <c r="N33" s="284" t="s">
        <v>616</v>
      </c>
      <c r="O33" s="279"/>
      <c r="P33" s="279"/>
      <c r="Q33" s="213">
        <v>20032</v>
      </c>
      <c r="R33" s="215" t="s">
        <v>337</v>
      </c>
      <c r="Z33" s="284" t="s">
        <v>745</v>
      </c>
      <c r="AA33" s="279"/>
      <c r="AB33" s="279"/>
      <c r="AC33" s="213">
        <v>42029</v>
      </c>
      <c r="AD33" s="215" t="s">
        <v>337</v>
      </c>
      <c r="AF33" s="277" t="s">
        <v>835</v>
      </c>
      <c r="AG33" s="279"/>
      <c r="AH33" s="279"/>
      <c r="AI33" s="228">
        <v>90128</v>
      </c>
      <c r="AJ33" s="229" t="s">
        <v>337</v>
      </c>
    </row>
    <row r="34" spans="2:36">
      <c r="B34" s="284" t="s">
        <v>459</v>
      </c>
      <c r="C34" s="279"/>
      <c r="D34" s="279"/>
      <c r="E34" s="213">
        <v>10032</v>
      </c>
      <c r="F34" s="215" t="s">
        <v>337</v>
      </c>
      <c r="H34" s="204">
        <v>131</v>
      </c>
      <c r="N34" s="284" t="s">
        <v>617</v>
      </c>
      <c r="O34" s="279"/>
      <c r="P34" s="279"/>
      <c r="Q34" s="213">
        <v>20033</v>
      </c>
      <c r="R34" s="215" t="s">
        <v>337</v>
      </c>
      <c r="Z34" s="284" t="s">
        <v>746</v>
      </c>
      <c r="AA34" s="279"/>
      <c r="AB34" s="279"/>
      <c r="AC34" s="213">
        <v>42030</v>
      </c>
      <c r="AD34" s="215" t="s">
        <v>337</v>
      </c>
      <c r="AF34" s="277" t="s">
        <v>836</v>
      </c>
      <c r="AG34" s="279"/>
      <c r="AH34" s="279"/>
      <c r="AI34" s="228">
        <v>90129</v>
      </c>
      <c r="AJ34" s="229" t="s">
        <v>337</v>
      </c>
    </row>
    <row r="35" spans="2:36">
      <c r="B35" s="284" t="s">
        <v>460</v>
      </c>
      <c r="C35" s="279"/>
      <c r="D35" s="279"/>
      <c r="E35" s="213">
        <v>10033</v>
      </c>
      <c r="F35" s="215" t="s">
        <v>337</v>
      </c>
      <c r="H35" s="204">
        <v>27</v>
      </c>
      <c r="N35" s="284" t="s">
        <v>618</v>
      </c>
      <c r="O35" s="279"/>
      <c r="P35" s="279"/>
      <c r="Q35" s="213">
        <v>20034</v>
      </c>
      <c r="R35" s="215" t="s">
        <v>337</v>
      </c>
      <c r="Z35" s="284" t="s">
        <v>747</v>
      </c>
      <c r="AA35" s="279"/>
      <c r="AB35" s="279"/>
      <c r="AC35" s="213">
        <v>42031</v>
      </c>
      <c r="AD35" s="215" t="s">
        <v>337</v>
      </c>
      <c r="AF35" s="277" t="s">
        <v>837</v>
      </c>
      <c r="AG35" s="279"/>
      <c r="AH35" s="279"/>
      <c r="AI35" s="228">
        <v>90130</v>
      </c>
      <c r="AJ35" s="229" t="s">
        <v>337</v>
      </c>
    </row>
    <row r="36" spans="2:36">
      <c r="B36" s="284" t="s">
        <v>461</v>
      </c>
      <c r="C36" s="279"/>
      <c r="D36" s="279"/>
      <c r="E36" s="213">
        <v>10034</v>
      </c>
      <c r="F36" s="215" t="s">
        <v>337</v>
      </c>
      <c r="H36" s="204">
        <v>103</v>
      </c>
      <c r="N36" s="284" t="s">
        <v>619</v>
      </c>
      <c r="O36" s="279"/>
      <c r="P36" s="279"/>
      <c r="Q36" s="213">
        <v>20035</v>
      </c>
      <c r="R36" s="215" t="s">
        <v>337</v>
      </c>
      <c r="Z36" s="284" t="s">
        <v>748</v>
      </c>
      <c r="AA36" s="279"/>
      <c r="AB36" s="279"/>
      <c r="AC36" s="213">
        <v>42032</v>
      </c>
      <c r="AD36" s="215" t="s">
        <v>337</v>
      </c>
      <c r="AF36" s="277" t="s">
        <v>838</v>
      </c>
      <c r="AG36" s="279"/>
      <c r="AH36" s="279"/>
      <c r="AI36" s="228">
        <v>90131</v>
      </c>
      <c r="AJ36" s="229" t="s">
        <v>337</v>
      </c>
    </row>
    <row r="37" spans="2:36">
      <c r="B37" s="284" t="s">
        <v>462</v>
      </c>
      <c r="C37" s="279"/>
      <c r="D37" s="279"/>
      <c r="E37" s="213">
        <v>10035</v>
      </c>
      <c r="F37" s="215" t="s">
        <v>337</v>
      </c>
      <c r="H37" s="204">
        <v>25</v>
      </c>
      <c r="N37" s="284" t="s">
        <v>620</v>
      </c>
      <c r="O37" s="279"/>
      <c r="P37" s="279"/>
      <c r="Q37" s="213">
        <v>20036</v>
      </c>
      <c r="R37" s="215" t="s">
        <v>337</v>
      </c>
      <c r="Z37" s="284" t="s">
        <v>749</v>
      </c>
      <c r="AA37" s="279"/>
      <c r="AB37" s="279"/>
      <c r="AC37" s="213">
        <v>42033</v>
      </c>
      <c r="AD37" s="215" t="s">
        <v>337</v>
      </c>
      <c r="AF37" s="277" t="s">
        <v>839</v>
      </c>
      <c r="AG37" s="279"/>
      <c r="AH37" s="279"/>
      <c r="AI37" s="228">
        <v>90132</v>
      </c>
      <c r="AJ37" s="229" t="s">
        <v>337</v>
      </c>
    </row>
    <row r="38" spans="2:36">
      <c r="B38" s="284" t="s">
        <v>463</v>
      </c>
      <c r="C38" s="279"/>
      <c r="D38" s="279"/>
      <c r="E38" s="213">
        <v>10036</v>
      </c>
      <c r="F38" s="215" t="s">
        <v>337</v>
      </c>
      <c r="H38" s="204">
        <v>56</v>
      </c>
      <c r="N38" s="284" t="s">
        <v>621</v>
      </c>
      <c r="O38" s="279"/>
      <c r="P38" s="279"/>
      <c r="Q38" s="213">
        <v>20037</v>
      </c>
      <c r="R38" s="215" t="s">
        <v>337</v>
      </c>
      <c r="Z38" s="284" t="s">
        <v>750</v>
      </c>
      <c r="AA38" s="279"/>
      <c r="AB38" s="279"/>
      <c r="AC38" s="213">
        <v>42034</v>
      </c>
      <c r="AD38" s="215" t="s">
        <v>337</v>
      </c>
      <c r="AF38" s="278" t="s">
        <v>840</v>
      </c>
      <c r="AG38" s="280"/>
      <c r="AH38" s="280"/>
      <c r="AI38" s="230">
        <v>90133</v>
      </c>
      <c r="AJ38" s="226" t="s">
        <v>337</v>
      </c>
    </row>
    <row r="39" spans="2:36">
      <c r="B39" s="284" t="s">
        <v>464</v>
      </c>
      <c r="C39" s="279"/>
      <c r="D39" s="279"/>
      <c r="E39" s="213">
        <v>10037</v>
      </c>
      <c r="F39" s="215" t="s">
        <v>337</v>
      </c>
      <c r="N39" s="284" t="s">
        <v>622</v>
      </c>
      <c r="O39" s="279"/>
      <c r="P39" s="279"/>
      <c r="Q39" s="213">
        <v>20038</v>
      </c>
      <c r="R39" s="215" t="s">
        <v>337</v>
      </c>
      <c r="Z39" s="284" t="s">
        <v>751</v>
      </c>
      <c r="AA39" s="279"/>
      <c r="AB39" s="279"/>
      <c r="AC39" s="213">
        <v>42035</v>
      </c>
      <c r="AD39" s="215" t="s">
        <v>337</v>
      </c>
      <c r="AF39"/>
      <c r="AG39"/>
      <c r="AH39"/>
      <c r="AI39"/>
      <c r="AJ39"/>
    </row>
    <row r="40" spans="2:36">
      <c r="B40" s="284" t="s">
        <v>465</v>
      </c>
      <c r="C40" s="279"/>
      <c r="D40" s="279"/>
      <c r="E40" s="213">
        <v>10038</v>
      </c>
      <c r="F40" s="215" t="s">
        <v>337</v>
      </c>
      <c r="H40" s="204">
        <f>H38+H37+H36+H35+H34</f>
        <v>342</v>
      </c>
      <c r="N40" s="284" t="s">
        <v>623</v>
      </c>
      <c r="O40" s="279"/>
      <c r="P40" s="279"/>
      <c r="Q40" s="213">
        <v>20039</v>
      </c>
      <c r="R40" s="215" t="s">
        <v>337</v>
      </c>
      <c r="Z40" s="284" t="s">
        <v>752</v>
      </c>
      <c r="AA40" s="279"/>
      <c r="AB40" s="279"/>
      <c r="AC40" s="213">
        <v>42036</v>
      </c>
      <c r="AD40" s="215" t="s">
        <v>337</v>
      </c>
      <c r="AF40" s="281" t="s">
        <v>841</v>
      </c>
      <c r="AG40" s="282"/>
      <c r="AH40" s="282"/>
      <c r="AI40" s="231">
        <v>90100</v>
      </c>
      <c r="AJ40" s="233" t="s">
        <v>773</v>
      </c>
    </row>
    <row r="41" spans="2:36">
      <c r="B41" s="284" t="s">
        <v>466</v>
      </c>
      <c r="C41" s="279"/>
      <c r="D41" s="279"/>
      <c r="E41" s="213">
        <v>10039</v>
      </c>
      <c r="F41" s="215" t="s">
        <v>337</v>
      </c>
      <c r="N41" s="284" t="s">
        <v>624</v>
      </c>
      <c r="O41" s="279"/>
      <c r="P41" s="279"/>
      <c r="Q41" s="213">
        <v>20040</v>
      </c>
      <c r="R41" s="215" t="s">
        <v>337</v>
      </c>
      <c r="Z41" s="284" t="s">
        <v>753</v>
      </c>
      <c r="AA41" s="279"/>
      <c r="AB41" s="279"/>
      <c r="AC41" s="213">
        <v>42037</v>
      </c>
      <c r="AD41" s="215" t="s">
        <v>337</v>
      </c>
    </row>
    <row r="42" spans="2:36">
      <c r="B42" s="284" t="s">
        <v>467</v>
      </c>
      <c r="C42" s="279"/>
      <c r="D42" s="279"/>
      <c r="E42" s="213">
        <v>10040</v>
      </c>
      <c r="F42" s="215" t="s">
        <v>337</v>
      </c>
      <c r="N42" s="284" t="s">
        <v>625</v>
      </c>
      <c r="O42" s="279"/>
      <c r="P42" s="279"/>
      <c r="Q42" s="213">
        <v>20041</v>
      </c>
      <c r="R42" s="215" t="s">
        <v>337</v>
      </c>
      <c r="Z42" s="284" t="s">
        <v>754</v>
      </c>
      <c r="AA42" s="279"/>
      <c r="AB42" s="279"/>
      <c r="AC42" s="213">
        <v>42038</v>
      </c>
      <c r="AD42" s="215" t="s">
        <v>337</v>
      </c>
    </row>
    <row r="43" spans="2:36">
      <c r="B43" s="284" t="s">
        <v>468</v>
      </c>
      <c r="C43" s="279"/>
      <c r="D43" s="279"/>
      <c r="E43" s="213">
        <v>10041</v>
      </c>
      <c r="F43" s="215" t="s">
        <v>337</v>
      </c>
      <c r="N43" s="284" t="s">
        <v>626</v>
      </c>
      <c r="O43" s="279"/>
      <c r="P43" s="279"/>
      <c r="Q43" s="213">
        <v>20042</v>
      </c>
      <c r="R43" s="215" t="s">
        <v>337</v>
      </c>
      <c r="Z43" s="284" t="s">
        <v>755</v>
      </c>
      <c r="AA43" s="279"/>
      <c r="AB43" s="279"/>
      <c r="AC43" s="213">
        <v>42039</v>
      </c>
      <c r="AD43" s="215" t="s">
        <v>337</v>
      </c>
    </row>
    <row r="44" spans="2:36">
      <c r="B44" s="284" t="s">
        <v>469</v>
      </c>
      <c r="C44" s="279"/>
      <c r="D44" s="279"/>
      <c r="E44" s="213">
        <v>10042</v>
      </c>
      <c r="F44" s="215" t="s">
        <v>337</v>
      </c>
      <c r="N44" s="284" t="s">
        <v>627</v>
      </c>
      <c r="O44" s="279"/>
      <c r="P44" s="279"/>
      <c r="Q44" s="213">
        <v>20043</v>
      </c>
      <c r="R44" s="215" t="s">
        <v>337</v>
      </c>
      <c r="Z44" s="284" t="s">
        <v>756</v>
      </c>
      <c r="AA44" s="279"/>
      <c r="AB44" s="279"/>
      <c r="AC44" s="213">
        <v>42040</v>
      </c>
      <c r="AD44" s="215" t="s">
        <v>337</v>
      </c>
    </row>
    <row r="45" spans="2:36">
      <c r="B45" s="284" t="s">
        <v>470</v>
      </c>
      <c r="C45" s="279"/>
      <c r="D45" s="279"/>
      <c r="E45" s="213">
        <v>10043</v>
      </c>
      <c r="F45" s="215" t="s">
        <v>337</v>
      </c>
      <c r="N45" s="284" t="s">
        <v>628</v>
      </c>
      <c r="O45" s="279"/>
      <c r="P45" s="279"/>
      <c r="Q45" s="213">
        <v>20044</v>
      </c>
      <c r="R45" s="215" t="s">
        <v>337</v>
      </c>
      <c r="Z45" s="284" t="s">
        <v>757</v>
      </c>
      <c r="AA45" s="279"/>
      <c r="AB45" s="279"/>
      <c r="AC45" s="213">
        <v>42041</v>
      </c>
      <c r="AD45" s="215" t="s">
        <v>337</v>
      </c>
    </row>
    <row r="46" spans="2:36">
      <c r="B46" s="284" t="s">
        <v>471</v>
      </c>
      <c r="C46" s="279"/>
      <c r="D46" s="279"/>
      <c r="E46" s="213">
        <v>10044</v>
      </c>
      <c r="F46" s="215" t="s">
        <v>337</v>
      </c>
      <c r="N46" s="284" t="s">
        <v>629</v>
      </c>
      <c r="O46" s="279"/>
      <c r="P46" s="279"/>
      <c r="Q46" s="213">
        <v>20045</v>
      </c>
      <c r="R46" s="215" t="s">
        <v>337</v>
      </c>
      <c r="Z46" s="284" t="s">
        <v>758</v>
      </c>
      <c r="AA46" s="279"/>
      <c r="AB46" s="279"/>
      <c r="AC46" s="213">
        <v>42042</v>
      </c>
      <c r="AD46" s="215" t="s">
        <v>337</v>
      </c>
    </row>
    <row r="47" spans="2:36">
      <c r="B47" s="284" t="s">
        <v>472</v>
      </c>
      <c r="C47" s="279"/>
      <c r="D47" s="279"/>
      <c r="E47" s="213">
        <v>10045</v>
      </c>
      <c r="F47" s="215" t="s">
        <v>337</v>
      </c>
      <c r="N47" s="284" t="s">
        <v>630</v>
      </c>
      <c r="O47" s="279"/>
      <c r="P47" s="279"/>
      <c r="Q47" s="213">
        <v>20046</v>
      </c>
      <c r="R47" s="215" t="s">
        <v>337</v>
      </c>
      <c r="Z47" s="284" t="s">
        <v>759</v>
      </c>
      <c r="AA47" s="279"/>
      <c r="AB47" s="279"/>
      <c r="AC47" s="213">
        <v>42043</v>
      </c>
      <c r="AD47" s="215" t="s">
        <v>337</v>
      </c>
    </row>
    <row r="48" spans="2:36">
      <c r="B48" s="284" t="s">
        <v>473</v>
      </c>
      <c r="C48" s="279"/>
      <c r="D48" s="279"/>
      <c r="E48" s="213">
        <v>10046</v>
      </c>
      <c r="F48" s="215" t="s">
        <v>337</v>
      </c>
      <c r="N48" s="284" t="s">
        <v>631</v>
      </c>
      <c r="O48" s="279"/>
      <c r="P48" s="279"/>
      <c r="Q48" s="213">
        <v>20047</v>
      </c>
      <c r="R48" s="215" t="s">
        <v>337</v>
      </c>
      <c r="Z48" s="284" t="s">
        <v>760</v>
      </c>
      <c r="AA48" s="279"/>
      <c r="AB48" s="279"/>
      <c r="AC48" s="213">
        <v>42044</v>
      </c>
      <c r="AD48" s="215" t="s">
        <v>337</v>
      </c>
    </row>
    <row r="49" spans="2:30">
      <c r="B49" s="284" t="s">
        <v>474</v>
      </c>
      <c r="C49" s="279"/>
      <c r="D49" s="279"/>
      <c r="E49" s="213">
        <v>10047</v>
      </c>
      <c r="F49" s="215" t="s">
        <v>337</v>
      </c>
      <c r="N49" s="284" t="s">
        <v>632</v>
      </c>
      <c r="O49" s="279"/>
      <c r="P49" s="279"/>
      <c r="Q49" s="213">
        <v>20048</v>
      </c>
      <c r="R49" s="215" t="s">
        <v>337</v>
      </c>
      <c r="Z49" s="284" t="s">
        <v>761</v>
      </c>
      <c r="AA49" s="279"/>
      <c r="AB49" s="279"/>
      <c r="AC49" s="213">
        <v>42045</v>
      </c>
      <c r="AD49" s="215" t="s">
        <v>337</v>
      </c>
    </row>
    <row r="50" spans="2:30">
      <c r="B50" s="284" t="s">
        <v>475</v>
      </c>
      <c r="C50" s="279"/>
      <c r="D50" s="279"/>
      <c r="E50" s="213">
        <v>10048</v>
      </c>
      <c r="F50" s="215" t="s">
        <v>337</v>
      </c>
      <c r="N50" s="284" t="s">
        <v>633</v>
      </c>
      <c r="O50" s="279"/>
      <c r="P50" s="279"/>
      <c r="Q50" s="213">
        <v>20049</v>
      </c>
      <c r="R50" s="215" t="s">
        <v>337</v>
      </c>
      <c r="Z50" s="284" t="s">
        <v>762</v>
      </c>
      <c r="AA50" s="279"/>
      <c r="AB50" s="279"/>
      <c r="AC50" s="213">
        <v>42046</v>
      </c>
      <c r="AD50" s="215" t="s">
        <v>337</v>
      </c>
    </row>
    <row r="51" spans="2:30">
      <c r="B51" s="284" t="s">
        <v>476</v>
      </c>
      <c r="C51" s="279"/>
      <c r="D51" s="279"/>
      <c r="E51" s="213">
        <v>10049</v>
      </c>
      <c r="F51" s="215" t="s">
        <v>337</v>
      </c>
      <c r="N51" s="284" t="s">
        <v>634</v>
      </c>
      <c r="O51" s="279"/>
      <c r="P51" s="279"/>
      <c r="Q51" s="213">
        <v>20050</v>
      </c>
      <c r="R51" s="215" t="s">
        <v>337</v>
      </c>
      <c r="Z51" s="284" t="s">
        <v>763</v>
      </c>
      <c r="AA51" s="279"/>
      <c r="AB51" s="279"/>
      <c r="AC51" s="213">
        <v>42047</v>
      </c>
      <c r="AD51" s="215" t="s">
        <v>337</v>
      </c>
    </row>
    <row r="52" spans="2:30">
      <c r="B52" s="284" t="s">
        <v>477</v>
      </c>
      <c r="C52" s="279"/>
      <c r="D52" s="279"/>
      <c r="E52" s="213">
        <v>10050</v>
      </c>
      <c r="F52" s="215" t="s">
        <v>337</v>
      </c>
      <c r="N52" s="284" t="s">
        <v>635</v>
      </c>
      <c r="O52" s="279"/>
      <c r="P52" s="279"/>
      <c r="Q52" s="213">
        <v>20051</v>
      </c>
      <c r="R52" s="215" t="s">
        <v>337</v>
      </c>
      <c r="Z52" s="284" t="s">
        <v>764</v>
      </c>
      <c r="AA52" s="279"/>
      <c r="AB52" s="279"/>
      <c r="AC52" s="213">
        <v>42048</v>
      </c>
      <c r="AD52" s="215" t="s">
        <v>337</v>
      </c>
    </row>
    <row r="53" spans="2:30">
      <c r="B53" s="284" t="s">
        <v>478</v>
      </c>
      <c r="C53" s="279"/>
      <c r="D53" s="279"/>
      <c r="E53" s="213">
        <v>10052</v>
      </c>
      <c r="F53" s="215" t="s">
        <v>337</v>
      </c>
      <c r="N53" s="284" t="s">
        <v>636</v>
      </c>
      <c r="O53" s="279"/>
      <c r="P53" s="279"/>
      <c r="Q53" s="213">
        <v>20052</v>
      </c>
      <c r="R53" s="215" t="s">
        <v>337</v>
      </c>
      <c r="Z53" s="284" t="s">
        <v>765</v>
      </c>
      <c r="AA53" s="279"/>
      <c r="AB53" s="279"/>
      <c r="AC53" s="213">
        <v>42049</v>
      </c>
      <c r="AD53" s="215" t="s">
        <v>337</v>
      </c>
    </row>
    <row r="54" spans="2:30">
      <c r="B54" s="284" t="s">
        <v>479</v>
      </c>
      <c r="C54" s="279"/>
      <c r="D54" s="279"/>
      <c r="E54" s="213">
        <v>10053</v>
      </c>
      <c r="F54" s="215" t="s">
        <v>337</v>
      </c>
      <c r="N54" s="284" t="s">
        <v>637</v>
      </c>
      <c r="O54" s="279"/>
      <c r="P54" s="279"/>
      <c r="Q54" s="213">
        <v>20053</v>
      </c>
      <c r="R54" s="215" t="s">
        <v>337</v>
      </c>
      <c r="Z54" s="284" t="s">
        <v>766</v>
      </c>
      <c r="AA54" s="279"/>
      <c r="AB54" s="279"/>
      <c r="AC54" s="213">
        <v>42050</v>
      </c>
      <c r="AD54" s="215" t="s">
        <v>337</v>
      </c>
    </row>
    <row r="55" spans="2:30">
      <c r="B55" s="284" t="s">
        <v>480</v>
      </c>
      <c r="C55" s="279"/>
      <c r="D55" s="279"/>
      <c r="E55" s="213">
        <v>10054</v>
      </c>
      <c r="F55" s="215" t="s">
        <v>337</v>
      </c>
      <c r="N55" s="284" t="s">
        <v>638</v>
      </c>
      <c r="O55" s="279"/>
      <c r="P55" s="279"/>
      <c r="Q55" s="213">
        <v>20054</v>
      </c>
      <c r="R55" s="215" t="s">
        <v>337</v>
      </c>
      <c r="Z55" s="284" t="s">
        <v>767</v>
      </c>
      <c r="AA55" s="279"/>
      <c r="AB55" s="279"/>
      <c r="AC55" s="213">
        <v>42051</v>
      </c>
      <c r="AD55" s="215" t="s">
        <v>337</v>
      </c>
    </row>
    <row r="56" spans="2:30">
      <c r="B56" s="284" t="s">
        <v>481</v>
      </c>
      <c r="C56" s="279"/>
      <c r="D56" s="279"/>
      <c r="E56" s="213">
        <v>10055</v>
      </c>
      <c r="F56" s="215" t="s">
        <v>337</v>
      </c>
      <c r="N56" s="284" t="s">
        <v>639</v>
      </c>
      <c r="O56" s="279"/>
      <c r="P56" s="279"/>
      <c r="Q56" s="213">
        <v>20055</v>
      </c>
      <c r="R56" s="215" t="s">
        <v>337</v>
      </c>
      <c r="Z56" s="284" t="s">
        <v>768</v>
      </c>
      <c r="AA56" s="279"/>
      <c r="AB56" s="279"/>
      <c r="AC56" s="213">
        <v>42052</v>
      </c>
      <c r="AD56" s="215" t="s">
        <v>337</v>
      </c>
    </row>
    <row r="57" spans="2:30">
      <c r="B57" s="284" t="s">
        <v>482</v>
      </c>
      <c r="C57" s="279"/>
      <c r="D57" s="279"/>
      <c r="E57" s="213">
        <v>10056</v>
      </c>
      <c r="F57" s="215" t="s">
        <v>337</v>
      </c>
      <c r="N57" s="284" t="s">
        <v>640</v>
      </c>
      <c r="O57" s="279"/>
      <c r="P57" s="279"/>
      <c r="Q57" s="213">
        <v>20056</v>
      </c>
      <c r="R57" s="215" t="s">
        <v>337</v>
      </c>
      <c r="Z57" s="284" t="s">
        <v>769</v>
      </c>
      <c r="AA57" s="279"/>
      <c r="AB57" s="279"/>
      <c r="AC57" s="213">
        <v>42053</v>
      </c>
      <c r="AD57" s="215" t="s">
        <v>337</v>
      </c>
    </row>
    <row r="58" spans="2:30">
      <c r="B58" s="284" t="s">
        <v>483</v>
      </c>
      <c r="C58" s="279"/>
      <c r="D58" s="279"/>
      <c r="E58" s="213">
        <v>10057</v>
      </c>
      <c r="F58" s="215" t="s">
        <v>337</v>
      </c>
      <c r="N58" s="284" t="s">
        <v>641</v>
      </c>
      <c r="O58" s="279"/>
      <c r="P58" s="279"/>
      <c r="Q58" s="213">
        <v>20057</v>
      </c>
      <c r="R58" s="215" t="s">
        <v>337</v>
      </c>
      <c r="Z58" s="284" t="s">
        <v>770</v>
      </c>
      <c r="AA58" s="279"/>
      <c r="AB58" s="279"/>
      <c r="AC58" s="213">
        <v>42054</v>
      </c>
      <c r="AD58" s="215" t="s">
        <v>337</v>
      </c>
    </row>
    <row r="59" spans="2:30">
      <c r="B59" s="284" t="s">
        <v>484</v>
      </c>
      <c r="C59" s="279"/>
      <c r="D59" s="279"/>
      <c r="E59" s="213">
        <v>10058</v>
      </c>
      <c r="F59" s="215" t="s">
        <v>337</v>
      </c>
      <c r="N59" s="284" t="s">
        <v>642</v>
      </c>
      <c r="O59" s="279"/>
      <c r="P59" s="279"/>
      <c r="Q59" s="213">
        <v>20058</v>
      </c>
      <c r="R59" s="215" t="s">
        <v>337</v>
      </c>
      <c r="Z59" s="284" t="s">
        <v>771</v>
      </c>
      <c r="AA59" s="279"/>
      <c r="AB59" s="279"/>
      <c r="AC59" s="213">
        <v>42055</v>
      </c>
      <c r="AD59" s="215" t="s">
        <v>337</v>
      </c>
    </row>
    <row r="60" spans="2:30">
      <c r="B60" s="284" t="s">
        <v>485</v>
      </c>
      <c r="C60" s="279"/>
      <c r="D60" s="279"/>
      <c r="E60" s="213">
        <v>10059</v>
      </c>
      <c r="F60" s="215" t="s">
        <v>337</v>
      </c>
      <c r="N60" s="284" t="s">
        <v>643</v>
      </c>
      <c r="O60" s="279"/>
      <c r="P60" s="279"/>
      <c r="Q60" s="213">
        <v>20059</v>
      </c>
      <c r="R60" s="215" t="s">
        <v>337</v>
      </c>
      <c r="Z60" s="288" t="s">
        <v>772</v>
      </c>
      <c r="AA60" s="280"/>
      <c r="AB60" s="280"/>
      <c r="AC60" s="211">
        <v>42056</v>
      </c>
      <c r="AD60" s="216" t="s">
        <v>337</v>
      </c>
    </row>
    <row r="61" spans="2:30">
      <c r="B61" s="284" t="s">
        <v>486</v>
      </c>
      <c r="C61" s="279"/>
      <c r="D61" s="279"/>
      <c r="E61" s="213">
        <v>10060</v>
      </c>
      <c r="F61" s="215" t="s">
        <v>337</v>
      </c>
      <c r="N61" s="284" t="s">
        <v>645</v>
      </c>
      <c r="O61" s="279"/>
      <c r="P61" s="279"/>
      <c r="Q61" s="213">
        <v>20060</v>
      </c>
      <c r="R61" s="215" t="s">
        <v>337</v>
      </c>
    </row>
    <row r="62" spans="2:30">
      <c r="B62" s="284" t="s">
        <v>487</v>
      </c>
      <c r="C62" s="279"/>
      <c r="D62" s="279"/>
      <c r="E62" s="213">
        <v>10061</v>
      </c>
      <c r="F62" s="215" t="s">
        <v>337</v>
      </c>
      <c r="N62" s="284" t="s">
        <v>644</v>
      </c>
      <c r="O62" s="279"/>
      <c r="P62" s="279"/>
      <c r="Q62" s="213">
        <v>20061</v>
      </c>
      <c r="R62" s="215" t="s">
        <v>337</v>
      </c>
      <c r="Z62" s="286" t="s">
        <v>717</v>
      </c>
      <c r="AA62" s="282"/>
      <c r="AB62" s="282"/>
      <c r="AC62" s="208">
        <v>42001</v>
      </c>
      <c r="AD62" s="207" t="s">
        <v>773</v>
      </c>
    </row>
    <row r="63" spans="2:30">
      <c r="B63" s="284" t="s">
        <v>488</v>
      </c>
      <c r="C63" s="279"/>
      <c r="D63" s="279"/>
      <c r="E63" s="213">
        <v>10062</v>
      </c>
      <c r="F63" s="215" t="s">
        <v>337</v>
      </c>
      <c r="N63" s="284" t="s">
        <v>646</v>
      </c>
      <c r="O63" s="279"/>
      <c r="P63" s="279"/>
      <c r="Q63" s="213">
        <v>20062</v>
      </c>
      <c r="R63" s="215" t="s">
        <v>337</v>
      </c>
    </row>
    <row r="64" spans="2:30">
      <c r="B64" s="284" t="s">
        <v>489</v>
      </c>
      <c r="C64" s="279"/>
      <c r="D64" s="279"/>
      <c r="E64" s="213">
        <v>10063</v>
      </c>
      <c r="F64" s="215" t="s">
        <v>337</v>
      </c>
      <c r="N64" s="284" t="s">
        <v>647</v>
      </c>
      <c r="O64" s="279"/>
      <c r="P64" s="279"/>
      <c r="Q64" s="213">
        <v>20063</v>
      </c>
      <c r="R64" s="215" t="s">
        <v>337</v>
      </c>
    </row>
    <row r="65" spans="2:18">
      <c r="B65" s="284" t="s">
        <v>490</v>
      </c>
      <c r="C65" s="279"/>
      <c r="D65" s="279"/>
      <c r="E65" s="213">
        <v>10064</v>
      </c>
      <c r="F65" s="215" t="s">
        <v>337</v>
      </c>
      <c r="N65" s="284" t="s">
        <v>648</v>
      </c>
      <c r="O65" s="279"/>
      <c r="P65" s="279"/>
      <c r="Q65" s="213">
        <v>20064</v>
      </c>
      <c r="R65" s="215" t="s">
        <v>337</v>
      </c>
    </row>
    <row r="66" spans="2:18">
      <c r="B66" s="284" t="s">
        <v>491</v>
      </c>
      <c r="C66" s="279"/>
      <c r="D66" s="279"/>
      <c r="E66" s="213">
        <v>10065</v>
      </c>
      <c r="F66" s="215" t="s">
        <v>337</v>
      </c>
      <c r="N66" s="284" t="s">
        <v>649</v>
      </c>
      <c r="O66" s="279"/>
      <c r="P66" s="279"/>
      <c r="Q66" s="213">
        <v>20065</v>
      </c>
      <c r="R66" s="215" t="s">
        <v>337</v>
      </c>
    </row>
    <row r="67" spans="2:18">
      <c r="B67" s="284" t="s">
        <v>492</v>
      </c>
      <c r="C67" s="279"/>
      <c r="D67" s="279"/>
      <c r="E67" s="213">
        <v>10066</v>
      </c>
      <c r="F67" s="215" t="s">
        <v>337</v>
      </c>
      <c r="N67" s="284" t="s">
        <v>650</v>
      </c>
      <c r="O67" s="279"/>
      <c r="P67" s="279"/>
      <c r="Q67" s="213">
        <v>20066</v>
      </c>
      <c r="R67" s="215" t="s">
        <v>337</v>
      </c>
    </row>
    <row r="68" spans="2:18">
      <c r="B68" s="284" t="s">
        <v>493</v>
      </c>
      <c r="C68" s="279"/>
      <c r="D68" s="279"/>
      <c r="E68" s="213">
        <v>10067</v>
      </c>
      <c r="F68" s="215" t="s">
        <v>337</v>
      </c>
      <c r="N68" s="284" t="s">
        <v>651</v>
      </c>
      <c r="O68" s="279"/>
      <c r="P68" s="279"/>
      <c r="Q68" s="213">
        <v>20067</v>
      </c>
      <c r="R68" s="215" t="s">
        <v>337</v>
      </c>
    </row>
    <row r="69" spans="2:18">
      <c r="B69" s="284" t="s">
        <v>494</v>
      </c>
      <c r="C69" s="279"/>
      <c r="D69" s="279"/>
      <c r="E69" s="213">
        <v>10068</v>
      </c>
      <c r="F69" s="215" t="s">
        <v>337</v>
      </c>
      <c r="N69" s="284" t="s">
        <v>652</v>
      </c>
      <c r="O69" s="279"/>
      <c r="P69" s="279"/>
      <c r="Q69" s="213">
        <v>20068</v>
      </c>
      <c r="R69" s="215" t="s">
        <v>337</v>
      </c>
    </row>
    <row r="70" spans="2:18">
      <c r="B70" s="284" t="s">
        <v>495</v>
      </c>
      <c r="C70" s="279"/>
      <c r="D70" s="279"/>
      <c r="E70" s="213">
        <v>10069</v>
      </c>
      <c r="F70" s="215" t="s">
        <v>337</v>
      </c>
      <c r="N70" s="284" t="s">
        <v>653</v>
      </c>
      <c r="O70" s="279"/>
      <c r="P70" s="279"/>
      <c r="Q70" s="213">
        <v>20069</v>
      </c>
      <c r="R70" s="215" t="s">
        <v>337</v>
      </c>
    </row>
    <row r="71" spans="2:18">
      <c r="B71" s="284" t="s">
        <v>496</v>
      </c>
      <c r="C71" s="279"/>
      <c r="D71" s="279"/>
      <c r="E71" s="213">
        <v>10070</v>
      </c>
      <c r="F71" s="215" t="s">
        <v>337</v>
      </c>
      <c r="N71" s="284" t="s">
        <v>654</v>
      </c>
      <c r="O71" s="279"/>
      <c r="P71" s="279"/>
      <c r="Q71" s="213">
        <v>20070</v>
      </c>
      <c r="R71" s="215" t="s">
        <v>337</v>
      </c>
    </row>
    <row r="72" spans="2:18">
      <c r="B72" s="284" t="s">
        <v>497</v>
      </c>
      <c r="C72" s="279"/>
      <c r="D72" s="279"/>
      <c r="E72" s="213">
        <v>10071</v>
      </c>
      <c r="F72" s="215" t="s">
        <v>337</v>
      </c>
      <c r="N72" s="284" t="s">
        <v>655</v>
      </c>
      <c r="O72" s="279"/>
      <c r="P72" s="279"/>
      <c r="Q72" s="213">
        <v>20071</v>
      </c>
      <c r="R72" s="215" t="s">
        <v>337</v>
      </c>
    </row>
    <row r="73" spans="2:18">
      <c r="B73" s="284" t="s">
        <v>498</v>
      </c>
      <c r="C73" s="279"/>
      <c r="D73" s="279"/>
      <c r="E73" s="213">
        <v>10072</v>
      </c>
      <c r="F73" s="215" t="s">
        <v>337</v>
      </c>
      <c r="N73" s="284" t="s">
        <v>656</v>
      </c>
      <c r="O73" s="279"/>
      <c r="P73" s="279"/>
      <c r="Q73" s="213">
        <v>20072</v>
      </c>
      <c r="R73" s="215" t="s">
        <v>337</v>
      </c>
    </row>
    <row r="74" spans="2:18">
      <c r="B74" s="284" t="s">
        <v>499</v>
      </c>
      <c r="C74" s="279"/>
      <c r="D74" s="279"/>
      <c r="E74" s="213">
        <v>10073</v>
      </c>
      <c r="F74" s="215" t="s">
        <v>337</v>
      </c>
      <c r="N74" s="284" t="s">
        <v>657</v>
      </c>
      <c r="O74" s="279"/>
      <c r="P74" s="279"/>
      <c r="Q74" s="213">
        <v>20073</v>
      </c>
      <c r="R74" s="215" t="s">
        <v>337</v>
      </c>
    </row>
    <row r="75" spans="2:18">
      <c r="B75" s="284" t="s">
        <v>500</v>
      </c>
      <c r="C75" s="279"/>
      <c r="D75" s="279"/>
      <c r="E75" s="213">
        <v>10074</v>
      </c>
      <c r="F75" s="215" t="s">
        <v>337</v>
      </c>
      <c r="N75" s="284" t="s">
        <v>658</v>
      </c>
      <c r="O75" s="279"/>
      <c r="P75" s="279"/>
      <c r="Q75" s="213">
        <v>20074</v>
      </c>
      <c r="R75" s="215" t="s">
        <v>337</v>
      </c>
    </row>
    <row r="76" spans="2:18">
      <c r="B76" s="284" t="s">
        <v>501</v>
      </c>
      <c r="C76" s="279"/>
      <c r="D76" s="279"/>
      <c r="E76" s="213">
        <v>10075</v>
      </c>
      <c r="F76" s="215" t="s">
        <v>337</v>
      </c>
      <c r="N76" s="284" t="s">
        <v>659</v>
      </c>
      <c r="O76" s="279"/>
      <c r="P76" s="279"/>
      <c r="Q76" s="213">
        <v>20075</v>
      </c>
      <c r="R76" s="215" t="s">
        <v>337</v>
      </c>
    </row>
    <row r="77" spans="2:18">
      <c r="B77" s="284" t="s">
        <v>502</v>
      </c>
      <c r="C77" s="279"/>
      <c r="D77" s="279"/>
      <c r="E77" s="213">
        <v>10076</v>
      </c>
      <c r="F77" s="215" t="s">
        <v>337</v>
      </c>
      <c r="N77" s="284" t="s">
        <v>660</v>
      </c>
      <c r="O77" s="279"/>
      <c r="P77" s="279"/>
      <c r="Q77" s="213">
        <v>20076</v>
      </c>
      <c r="R77" s="215" t="s">
        <v>337</v>
      </c>
    </row>
    <row r="78" spans="2:18">
      <c r="B78" s="284" t="s">
        <v>503</v>
      </c>
      <c r="C78" s="279"/>
      <c r="D78" s="279"/>
      <c r="E78" s="213">
        <v>10077</v>
      </c>
      <c r="F78" s="215" t="s">
        <v>337</v>
      </c>
      <c r="N78" s="284" t="s">
        <v>661</v>
      </c>
      <c r="O78" s="279"/>
      <c r="P78" s="279"/>
      <c r="Q78" s="213">
        <v>20077</v>
      </c>
      <c r="R78" s="215" t="s">
        <v>337</v>
      </c>
    </row>
    <row r="79" spans="2:18">
      <c r="B79" s="284" t="s">
        <v>504</v>
      </c>
      <c r="C79" s="279"/>
      <c r="D79" s="279"/>
      <c r="E79" s="213">
        <v>10078</v>
      </c>
      <c r="F79" s="215" t="s">
        <v>337</v>
      </c>
      <c r="N79" s="284" t="s">
        <v>662</v>
      </c>
      <c r="O79" s="279"/>
      <c r="P79" s="279"/>
      <c r="Q79" s="213">
        <v>20078</v>
      </c>
      <c r="R79" s="215" t="s">
        <v>337</v>
      </c>
    </row>
    <row r="80" spans="2:18">
      <c r="B80" s="284" t="s">
        <v>505</v>
      </c>
      <c r="C80" s="279"/>
      <c r="D80" s="279"/>
      <c r="E80" s="213">
        <v>10079</v>
      </c>
      <c r="F80" s="215" t="s">
        <v>337</v>
      </c>
      <c r="N80" s="284" t="s">
        <v>663</v>
      </c>
      <c r="O80" s="279"/>
      <c r="P80" s="279"/>
      <c r="Q80" s="213">
        <v>20079</v>
      </c>
      <c r="R80" s="215" t="s">
        <v>337</v>
      </c>
    </row>
    <row r="81" spans="2:18">
      <c r="B81" s="284" t="s">
        <v>506</v>
      </c>
      <c r="C81" s="279"/>
      <c r="D81" s="279"/>
      <c r="E81" s="213">
        <v>10080</v>
      </c>
      <c r="F81" s="215" t="s">
        <v>337</v>
      </c>
      <c r="N81" s="284" t="s">
        <v>664</v>
      </c>
      <c r="O81" s="279"/>
      <c r="P81" s="279"/>
      <c r="Q81" s="213">
        <v>20080</v>
      </c>
      <c r="R81" s="215" t="s">
        <v>337</v>
      </c>
    </row>
    <row r="82" spans="2:18">
      <c r="B82" s="284" t="s">
        <v>507</v>
      </c>
      <c r="C82" s="279"/>
      <c r="D82" s="279"/>
      <c r="E82" s="213">
        <v>10081</v>
      </c>
      <c r="F82" s="215" t="s">
        <v>337</v>
      </c>
      <c r="N82" s="284" t="s">
        <v>665</v>
      </c>
      <c r="O82" s="279"/>
      <c r="P82" s="279"/>
      <c r="Q82" s="213">
        <v>20081</v>
      </c>
      <c r="R82" s="215" t="s">
        <v>337</v>
      </c>
    </row>
    <row r="83" spans="2:18">
      <c r="B83" s="284" t="s">
        <v>508</v>
      </c>
      <c r="C83" s="279"/>
      <c r="D83" s="279"/>
      <c r="E83" s="213">
        <v>10082</v>
      </c>
      <c r="F83" s="215" t="s">
        <v>337</v>
      </c>
      <c r="N83" s="284" t="s">
        <v>666</v>
      </c>
      <c r="O83" s="279"/>
      <c r="P83" s="279"/>
      <c r="Q83" s="213">
        <v>20082</v>
      </c>
      <c r="R83" s="215" t="s">
        <v>337</v>
      </c>
    </row>
    <row r="84" spans="2:18">
      <c r="B84" s="284" t="s">
        <v>509</v>
      </c>
      <c r="C84" s="279"/>
      <c r="D84" s="279"/>
      <c r="E84" s="213">
        <v>10083</v>
      </c>
      <c r="F84" s="215" t="s">
        <v>337</v>
      </c>
      <c r="N84" s="284" t="s">
        <v>667</v>
      </c>
      <c r="O84" s="279"/>
      <c r="P84" s="279"/>
      <c r="Q84" s="213">
        <v>20083</v>
      </c>
      <c r="R84" s="215" t="s">
        <v>337</v>
      </c>
    </row>
    <row r="85" spans="2:18">
      <c r="B85" s="284" t="s">
        <v>510</v>
      </c>
      <c r="C85" s="279"/>
      <c r="D85" s="279"/>
      <c r="E85" s="213">
        <v>10084</v>
      </c>
      <c r="F85" s="215" t="s">
        <v>337</v>
      </c>
      <c r="N85" s="284" t="s">
        <v>668</v>
      </c>
      <c r="O85" s="279"/>
      <c r="P85" s="279"/>
      <c r="Q85" s="213">
        <v>20084</v>
      </c>
      <c r="R85" s="215" t="s">
        <v>337</v>
      </c>
    </row>
    <row r="86" spans="2:18">
      <c r="B86" s="284" t="s">
        <v>511</v>
      </c>
      <c r="C86" s="279"/>
      <c r="D86" s="279"/>
      <c r="E86" s="213">
        <v>10085</v>
      </c>
      <c r="F86" s="215" t="s">
        <v>337</v>
      </c>
      <c r="N86" s="284" t="s">
        <v>669</v>
      </c>
      <c r="O86" s="279"/>
      <c r="P86" s="279"/>
      <c r="Q86" s="213">
        <v>20085</v>
      </c>
      <c r="R86" s="215" t="s">
        <v>337</v>
      </c>
    </row>
    <row r="87" spans="2:18">
      <c r="B87" s="284" t="s">
        <v>512</v>
      </c>
      <c r="C87" s="279"/>
      <c r="D87" s="279"/>
      <c r="E87" s="213">
        <v>10086</v>
      </c>
      <c r="F87" s="215" t="s">
        <v>337</v>
      </c>
      <c r="N87" s="284" t="s">
        <v>670</v>
      </c>
      <c r="O87" s="279"/>
      <c r="P87" s="279"/>
      <c r="Q87" s="213">
        <v>20086</v>
      </c>
      <c r="R87" s="215" t="s">
        <v>337</v>
      </c>
    </row>
    <row r="88" spans="2:18">
      <c r="B88" s="284" t="s">
        <v>513</v>
      </c>
      <c r="C88" s="279"/>
      <c r="D88" s="279"/>
      <c r="E88" s="213">
        <v>10087</v>
      </c>
      <c r="F88" s="215" t="s">
        <v>337</v>
      </c>
      <c r="N88" s="284" t="s">
        <v>671</v>
      </c>
      <c r="O88" s="279"/>
      <c r="P88" s="279"/>
      <c r="Q88" s="213">
        <v>20087</v>
      </c>
      <c r="R88" s="215" t="s">
        <v>337</v>
      </c>
    </row>
    <row r="89" spans="2:18">
      <c r="B89" s="284" t="s">
        <v>514</v>
      </c>
      <c r="C89" s="279"/>
      <c r="D89" s="279"/>
      <c r="E89" s="213">
        <v>10088</v>
      </c>
      <c r="F89" s="215" t="s">
        <v>337</v>
      </c>
      <c r="N89" s="284" t="s">
        <v>672</v>
      </c>
      <c r="O89" s="279"/>
      <c r="P89" s="279"/>
      <c r="Q89" s="213">
        <v>20088</v>
      </c>
      <c r="R89" s="215" t="s">
        <v>337</v>
      </c>
    </row>
    <row r="90" spans="2:18">
      <c r="B90" s="284" t="s">
        <v>515</v>
      </c>
      <c r="C90" s="279"/>
      <c r="D90" s="279"/>
      <c r="E90" s="213">
        <v>10089</v>
      </c>
      <c r="F90" s="215" t="s">
        <v>337</v>
      </c>
      <c r="N90" s="284" t="s">
        <v>673</v>
      </c>
      <c r="O90" s="279"/>
      <c r="P90" s="279"/>
      <c r="Q90" s="213">
        <v>20089</v>
      </c>
      <c r="R90" s="215" t="s">
        <v>337</v>
      </c>
    </row>
    <row r="91" spans="2:18">
      <c r="B91" s="284" t="s">
        <v>516</v>
      </c>
      <c r="C91" s="279"/>
      <c r="D91" s="279"/>
      <c r="E91" s="213">
        <v>10090</v>
      </c>
      <c r="F91" s="215" t="s">
        <v>337</v>
      </c>
      <c r="N91" s="284" t="s">
        <v>674</v>
      </c>
      <c r="O91" s="279"/>
      <c r="P91" s="279"/>
      <c r="Q91" s="213">
        <v>20090</v>
      </c>
      <c r="R91" s="215" t="s">
        <v>337</v>
      </c>
    </row>
    <row r="92" spans="2:18">
      <c r="B92" s="284" t="s">
        <v>517</v>
      </c>
      <c r="C92" s="279"/>
      <c r="D92" s="279"/>
      <c r="E92" s="213">
        <v>10091</v>
      </c>
      <c r="F92" s="215" t="s">
        <v>337</v>
      </c>
      <c r="N92" s="284" t="s">
        <v>675</v>
      </c>
      <c r="O92" s="279"/>
      <c r="P92" s="279"/>
      <c r="Q92" s="213">
        <v>20091</v>
      </c>
      <c r="R92" s="215" t="s">
        <v>337</v>
      </c>
    </row>
    <row r="93" spans="2:18">
      <c r="B93" s="284" t="s">
        <v>518</v>
      </c>
      <c r="C93" s="279"/>
      <c r="D93" s="279"/>
      <c r="E93" s="213">
        <v>10092</v>
      </c>
      <c r="F93" s="215" t="s">
        <v>337</v>
      </c>
      <c r="N93" s="284" t="s">
        <v>676</v>
      </c>
      <c r="O93" s="279"/>
      <c r="P93" s="279"/>
      <c r="Q93" s="213">
        <v>20092</v>
      </c>
      <c r="R93" s="215" t="s">
        <v>337</v>
      </c>
    </row>
    <row r="94" spans="2:18">
      <c r="B94" s="284" t="s">
        <v>519</v>
      </c>
      <c r="C94" s="279"/>
      <c r="D94" s="279"/>
      <c r="E94" s="213">
        <v>10093</v>
      </c>
      <c r="F94" s="215" t="s">
        <v>337</v>
      </c>
      <c r="N94" s="284" t="s">
        <v>677</v>
      </c>
      <c r="O94" s="279"/>
      <c r="P94" s="279"/>
      <c r="Q94" s="213">
        <v>20093</v>
      </c>
      <c r="R94" s="215" t="s">
        <v>337</v>
      </c>
    </row>
    <row r="95" spans="2:18">
      <c r="B95" s="284" t="s">
        <v>520</v>
      </c>
      <c r="C95" s="279"/>
      <c r="D95" s="279"/>
      <c r="E95" s="213">
        <v>10094</v>
      </c>
      <c r="F95" s="215" t="s">
        <v>337</v>
      </c>
      <c r="N95" s="284" t="s">
        <v>678</v>
      </c>
      <c r="O95" s="279"/>
      <c r="P95" s="279"/>
      <c r="Q95" s="213">
        <v>20094</v>
      </c>
      <c r="R95" s="215" t="s">
        <v>337</v>
      </c>
    </row>
    <row r="96" spans="2:18">
      <c r="B96" s="284" t="s">
        <v>521</v>
      </c>
      <c r="C96" s="279"/>
      <c r="D96" s="279"/>
      <c r="E96" s="213">
        <v>10096</v>
      </c>
      <c r="F96" s="215" t="s">
        <v>337</v>
      </c>
      <c r="N96" s="284" t="s">
        <v>679</v>
      </c>
      <c r="O96" s="279"/>
      <c r="P96" s="279"/>
      <c r="Q96" s="213">
        <v>20095</v>
      </c>
      <c r="R96" s="215" t="s">
        <v>337</v>
      </c>
    </row>
    <row r="97" spans="2:18">
      <c r="B97" s="284" t="s">
        <v>522</v>
      </c>
      <c r="C97" s="279"/>
      <c r="D97" s="279"/>
      <c r="E97" s="213">
        <v>10097</v>
      </c>
      <c r="F97" s="215" t="s">
        <v>337</v>
      </c>
      <c r="N97" s="284" t="s">
        <v>680</v>
      </c>
      <c r="O97" s="279"/>
      <c r="P97" s="279"/>
      <c r="Q97" s="213">
        <v>20096</v>
      </c>
      <c r="R97" s="215" t="s">
        <v>337</v>
      </c>
    </row>
    <row r="98" spans="2:18">
      <c r="B98" s="284" t="s">
        <v>523</v>
      </c>
      <c r="C98" s="279"/>
      <c r="D98" s="279"/>
      <c r="E98" s="213">
        <v>10098</v>
      </c>
      <c r="F98" s="215" t="s">
        <v>337</v>
      </c>
      <c r="N98" s="284" t="s">
        <v>681</v>
      </c>
      <c r="O98" s="279"/>
      <c r="P98" s="279"/>
      <c r="Q98" s="213">
        <v>20097</v>
      </c>
      <c r="R98" s="215" t="s">
        <v>337</v>
      </c>
    </row>
    <row r="99" spans="2:18">
      <c r="B99" s="284" t="s">
        <v>524</v>
      </c>
      <c r="C99" s="279"/>
      <c r="D99" s="279"/>
      <c r="E99" s="213">
        <v>10099</v>
      </c>
      <c r="F99" s="215" t="s">
        <v>337</v>
      </c>
      <c r="N99" s="284" t="s">
        <v>682</v>
      </c>
      <c r="O99" s="279"/>
      <c r="P99" s="279"/>
      <c r="Q99" s="213">
        <v>20098</v>
      </c>
      <c r="R99" s="215" t="s">
        <v>337</v>
      </c>
    </row>
    <row r="100" spans="2:18">
      <c r="B100" s="284" t="s">
        <v>525</v>
      </c>
      <c r="C100" s="279"/>
      <c r="D100" s="279"/>
      <c r="E100" s="213">
        <v>10100</v>
      </c>
      <c r="F100" s="215" t="s">
        <v>337</v>
      </c>
      <c r="N100" s="284" t="s">
        <v>683</v>
      </c>
      <c r="O100" s="279"/>
      <c r="P100" s="279"/>
      <c r="Q100" s="213">
        <v>20099</v>
      </c>
      <c r="R100" s="215" t="s">
        <v>337</v>
      </c>
    </row>
    <row r="101" spans="2:18">
      <c r="B101" s="284" t="s">
        <v>526</v>
      </c>
      <c r="C101" s="279"/>
      <c r="D101" s="279"/>
      <c r="E101" s="213">
        <v>10101</v>
      </c>
      <c r="F101" s="215" t="s">
        <v>337</v>
      </c>
      <c r="N101" s="284" t="s">
        <v>684</v>
      </c>
      <c r="O101" s="279"/>
      <c r="P101" s="279"/>
      <c r="Q101" s="213">
        <v>20100</v>
      </c>
      <c r="R101" s="215" t="s">
        <v>337</v>
      </c>
    </row>
    <row r="102" spans="2:18">
      <c r="B102" s="284" t="s">
        <v>527</v>
      </c>
      <c r="C102" s="279"/>
      <c r="D102" s="279"/>
      <c r="E102" s="213">
        <v>10102</v>
      </c>
      <c r="F102" s="215" t="s">
        <v>337</v>
      </c>
      <c r="N102" s="284" t="s">
        <v>685</v>
      </c>
      <c r="O102" s="279"/>
      <c r="P102" s="279"/>
      <c r="Q102" s="213">
        <v>20101</v>
      </c>
      <c r="R102" s="215" t="s">
        <v>337</v>
      </c>
    </row>
    <row r="103" spans="2:18">
      <c r="B103" s="284" t="s">
        <v>528</v>
      </c>
      <c r="C103" s="279"/>
      <c r="D103" s="279"/>
      <c r="E103" s="213">
        <v>10103</v>
      </c>
      <c r="F103" s="215" t="s">
        <v>337</v>
      </c>
      <c r="N103" s="284" t="s">
        <v>686</v>
      </c>
      <c r="O103" s="279"/>
      <c r="P103" s="279"/>
      <c r="Q103" s="213">
        <v>20102</v>
      </c>
      <c r="R103" s="215" t="s">
        <v>337</v>
      </c>
    </row>
    <row r="104" spans="2:18">
      <c r="B104" s="284" t="s">
        <v>529</v>
      </c>
      <c r="C104" s="279"/>
      <c r="D104" s="279"/>
      <c r="E104" s="213">
        <v>10104</v>
      </c>
      <c r="F104" s="215" t="s">
        <v>337</v>
      </c>
      <c r="N104" s="284" t="s">
        <v>687</v>
      </c>
      <c r="O104" s="279"/>
      <c r="P104" s="279"/>
      <c r="Q104" s="213">
        <v>20103</v>
      </c>
      <c r="R104" s="215" t="s">
        <v>337</v>
      </c>
    </row>
    <row r="105" spans="2:18">
      <c r="B105" s="284" t="s">
        <v>530</v>
      </c>
      <c r="C105" s="279"/>
      <c r="D105" s="279"/>
      <c r="E105" s="213">
        <v>10105</v>
      </c>
      <c r="F105" s="215" t="s">
        <v>337</v>
      </c>
      <c r="N105" s="284" t="s">
        <v>688</v>
      </c>
      <c r="O105" s="279"/>
      <c r="P105" s="279"/>
      <c r="Q105" s="213">
        <v>20104</v>
      </c>
      <c r="R105" s="215" t="s">
        <v>337</v>
      </c>
    </row>
    <row r="106" spans="2:18">
      <c r="B106" s="284" t="s">
        <v>531</v>
      </c>
      <c r="C106" s="279"/>
      <c r="D106" s="279"/>
      <c r="E106" s="213">
        <v>10106</v>
      </c>
      <c r="F106" s="215" t="s">
        <v>337</v>
      </c>
      <c r="N106" s="284" t="s">
        <v>689</v>
      </c>
      <c r="O106" s="279"/>
      <c r="P106" s="279"/>
      <c r="Q106" s="213">
        <v>20105</v>
      </c>
      <c r="R106" s="215" t="s">
        <v>337</v>
      </c>
    </row>
    <row r="107" spans="2:18">
      <c r="B107" s="284" t="s">
        <v>532</v>
      </c>
      <c r="C107" s="279"/>
      <c r="D107" s="279"/>
      <c r="E107" s="213">
        <v>10107</v>
      </c>
      <c r="F107" s="215" t="s">
        <v>337</v>
      </c>
      <c r="N107" s="284" t="s">
        <v>690</v>
      </c>
      <c r="O107" s="279"/>
      <c r="P107" s="279"/>
      <c r="Q107" s="213">
        <v>20106</v>
      </c>
      <c r="R107" s="215" t="s">
        <v>337</v>
      </c>
    </row>
    <row r="108" spans="2:18">
      <c r="B108" s="284" t="s">
        <v>533</v>
      </c>
      <c r="C108" s="279"/>
      <c r="D108" s="279"/>
      <c r="E108" s="213">
        <v>10108</v>
      </c>
      <c r="F108" s="215" t="s">
        <v>337</v>
      </c>
      <c r="N108" s="288" t="s">
        <v>691</v>
      </c>
      <c r="O108" s="280"/>
      <c r="P108" s="280"/>
      <c r="Q108" s="211">
        <v>20107</v>
      </c>
      <c r="R108" s="216" t="s">
        <v>337</v>
      </c>
    </row>
    <row r="109" spans="2:18">
      <c r="B109" s="284" t="s">
        <v>534</v>
      </c>
      <c r="C109" s="279"/>
      <c r="D109" s="279"/>
      <c r="E109" s="213">
        <v>10109</v>
      </c>
      <c r="F109" s="215" t="s">
        <v>337</v>
      </c>
    </row>
    <row r="110" spans="2:18">
      <c r="B110" s="284" t="s">
        <v>535</v>
      </c>
      <c r="C110" s="279"/>
      <c r="D110" s="279"/>
      <c r="E110" s="213">
        <v>10110</v>
      </c>
      <c r="F110" s="215" t="s">
        <v>337</v>
      </c>
    </row>
    <row r="111" spans="2:18">
      <c r="B111" s="284" t="s">
        <v>536</v>
      </c>
      <c r="C111" s="279"/>
      <c r="D111" s="279"/>
      <c r="E111" s="213">
        <v>10111</v>
      </c>
      <c r="F111" s="215" t="s">
        <v>337</v>
      </c>
    </row>
    <row r="112" spans="2:18">
      <c r="B112" s="284" t="s">
        <v>537</v>
      </c>
      <c r="C112" s="279"/>
      <c r="D112" s="279"/>
      <c r="E112" s="213">
        <v>10112</v>
      </c>
      <c r="F112" s="215" t="s">
        <v>337</v>
      </c>
    </row>
    <row r="113" spans="2:6">
      <c r="B113" s="284" t="s">
        <v>538</v>
      </c>
      <c r="C113" s="279"/>
      <c r="D113" s="279"/>
      <c r="E113" s="213">
        <v>10113</v>
      </c>
      <c r="F113" s="215" t="s">
        <v>337</v>
      </c>
    </row>
    <row r="114" spans="2:6">
      <c r="B114" s="284" t="s">
        <v>539</v>
      </c>
      <c r="C114" s="279"/>
      <c r="D114" s="279"/>
      <c r="E114" s="213">
        <v>10114</v>
      </c>
      <c r="F114" s="215" t="s">
        <v>337</v>
      </c>
    </row>
    <row r="115" spans="2:6">
      <c r="B115" s="284" t="s">
        <v>540</v>
      </c>
      <c r="C115" s="279"/>
      <c r="D115" s="279"/>
      <c r="E115" s="213">
        <v>10115</v>
      </c>
      <c r="F115" s="215" t="s">
        <v>337</v>
      </c>
    </row>
    <row r="116" spans="2:6">
      <c r="B116" s="284" t="s">
        <v>541</v>
      </c>
      <c r="C116" s="279"/>
      <c r="D116" s="279"/>
      <c r="E116" s="213">
        <v>10116</v>
      </c>
      <c r="F116" s="215" t="s">
        <v>337</v>
      </c>
    </row>
    <row r="117" spans="2:6">
      <c r="B117" s="284" t="s">
        <v>542</v>
      </c>
      <c r="C117" s="279"/>
      <c r="D117" s="279"/>
      <c r="E117" s="213">
        <v>10117</v>
      </c>
      <c r="F117" s="215" t="s">
        <v>337</v>
      </c>
    </row>
    <row r="118" spans="2:6">
      <c r="B118" s="284" t="s">
        <v>543</v>
      </c>
      <c r="C118" s="279"/>
      <c r="D118" s="279"/>
      <c r="E118" s="213">
        <v>10118</v>
      </c>
      <c r="F118" s="215" t="s">
        <v>337</v>
      </c>
    </row>
    <row r="119" spans="2:6">
      <c r="B119" s="284" t="s">
        <v>544</v>
      </c>
      <c r="C119" s="279"/>
      <c r="D119" s="279"/>
      <c r="E119" s="213">
        <v>10119</v>
      </c>
      <c r="F119" s="215" t="s">
        <v>337</v>
      </c>
    </row>
    <row r="120" spans="2:6">
      <c r="B120" s="284" t="s">
        <v>545</v>
      </c>
      <c r="C120" s="279"/>
      <c r="D120" s="279"/>
      <c r="E120" s="213">
        <v>10120</v>
      </c>
      <c r="F120" s="215" t="s">
        <v>337</v>
      </c>
    </row>
    <row r="121" spans="2:6">
      <c r="B121" s="284" t="s">
        <v>546</v>
      </c>
      <c r="C121" s="279"/>
      <c r="D121" s="279"/>
      <c r="E121" s="213">
        <v>10121</v>
      </c>
      <c r="F121" s="215" t="s">
        <v>337</v>
      </c>
    </row>
    <row r="122" spans="2:6">
      <c r="B122" s="284" t="s">
        <v>547</v>
      </c>
      <c r="C122" s="279"/>
      <c r="D122" s="279"/>
      <c r="E122" s="213">
        <v>10122</v>
      </c>
      <c r="F122" s="215" t="s">
        <v>337</v>
      </c>
    </row>
    <row r="123" spans="2:6">
      <c r="B123" s="284" t="s">
        <v>548</v>
      </c>
      <c r="C123" s="279"/>
      <c r="D123" s="279"/>
      <c r="E123" s="213">
        <v>10123</v>
      </c>
      <c r="F123" s="215" t="s">
        <v>337</v>
      </c>
    </row>
    <row r="124" spans="2:6">
      <c r="B124" s="284" t="s">
        <v>549</v>
      </c>
      <c r="C124" s="279"/>
      <c r="D124" s="279"/>
      <c r="E124" s="213">
        <v>10124</v>
      </c>
      <c r="F124" s="215" t="s">
        <v>337</v>
      </c>
    </row>
    <row r="125" spans="2:6">
      <c r="B125" s="284" t="s">
        <v>550</v>
      </c>
      <c r="C125" s="279"/>
      <c r="D125" s="279"/>
      <c r="E125" s="213">
        <v>10125</v>
      </c>
      <c r="F125" s="215" t="s">
        <v>337</v>
      </c>
    </row>
    <row r="126" spans="2:6">
      <c r="B126" s="284" t="s">
        <v>551</v>
      </c>
      <c r="C126" s="279"/>
      <c r="D126" s="279"/>
      <c r="E126" s="213">
        <v>10126</v>
      </c>
      <c r="F126" s="215" t="s">
        <v>337</v>
      </c>
    </row>
    <row r="127" spans="2:6">
      <c r="B127" s="284" t="s">
        <v>552</v>
      </c>
      <c r="C127" s="279"/>
      <c r="D127" s="279"/>
      <c r="E127" s="213">
        <v>10127</v>
      </c>
      <c r="F127" s="215" t="s">
        <v>337</v>
      </c>
    </row>
    <row r="128" spans="2:6">
      <c r="B128" s="284" t="s">
        <v>553</v>
      </c>
      <c r="C128" s="279"/>
      <c r="D128" s="279"/>
      <c r="E128" s="213">
        <v>10128</v>
      </c>
      <c r="F128" s="215" t="s">
        <v>337</v>
      </c>
    </row>
    <row r="129" spans="2:6">
      <c r="B129" s="284" t="s">
        <v>554</v>
      </c>
      <c r="C129" s="279"/>
      <c r="D129" s="279"/>
      <c r="E129" s="213">
        <v>10129</v>
      </c>
      <c r="F129" s="215" t="s">
        <v>337</v>
      </c>
    </row>
    <row r="130" spans="2:6">
      <c r="B130" s="284" t="s">
        <v>555</v>
      </c>
      <c r="C130" s="279"/>
      <c r="D130" s="279"/>
      <c r="E130" s="213">
        <v>10130</v>
      </c>
      <c r="F130" s="215" t="s">
        <v>337</v>
      </c>
    </row>
    <row r="131" spans="2:6">
      <c r="B131" s="284" t="s">
        <v>556</v>
      </c>
      <c r="C131" s="279"/>
      <c r="D131" s="279"/>
      <c r="E131" s="213">
        <v>10131</v>
      </c>
      <c r="F131" s="215" t="s">
        <v>337</v>
      </c>
    </row>
    <row r="132" spans="2:6">
      <c r="B132" s="284" t="s">
        <v>557</v>
      </c>
      <c r="C132" s="279"/>
      <c r="D132" s="279"/>
      <c r="E132" s="213">
        <v>10132</v>
      </c>
      <c r="F132" s="215" t="s">
        <v>337</v>
      </c>
    </row>
    <row r="133" spans="2:6">
      <c r="B133" s="284" t="s">
        <v>558</v>
      </c>
      <c r="C133" s="279"/>
      <c r="D133" s="279"/>
      <c r="E133" s="213">
        <v>10133</v>
      </c>
      <c r="F133" s="215" t="s">
        <v>337</v>
      </c>
    </row>
    <row r="134" spans="2:6">
      <c r="B134" s="284" t="s">
        <v>559</v>
      </c>
      <c r="C134" s="279"/>
      <c r="D134" s="279"/>
      <c r="E134" s="213">
        <v>10134</v>
      </c>
      <c r="F134" s="215" t="s">
        <v>337</v>
      </c>
    </row>
    <row r="135" spans="2:6">
      <c r="B135" s="284" t="s">
        <v>560</v>
      </c>
      <c r="C135" s="279"/>
      <c r="D135" s="279"/>
      <c r="E135" s="213">
        <v>10135</v>
      </c>
      <c r="F135" s="215" t="s">
        <v>337</v>
      </c>
    </row>
    <row r="136" spans="2:6">
      <c r="B136" s="288" t="s">
        <v>561</v>
      </c>
      <c r="C136" s="280"/>
      <c r="D136" s="280"/>
      <c r="E136" s="211">
        <v>10136</v>
      </c>
      <c r="F136" s="216" t="s">
        <v>337</v>
      </c>
    </row>
  </sheetData>
  <mergeCells count="412">
    <mergeCell ref="Z60:AB60"/>
    <mergeCell ref="Z54:AB54"/>
    <mergeCell ref="Z55:AB55"/>
    <mergeCell ref="Z56:AB56"/>
    <mergeCell ref="Z57:AB57"/>
    <mergeCell ref="Z58:AB58"/>
    <mergeCell ref="Z59:AB59"/>
    <mergeCell ref="Z48:AB48"/>
    <mergeCell ref="Z49:AB49"/>
    <mergeCell ref="Z50:AB50"/>
    <mergeCell ref="Z51:AB51"/>
    <mergeCell ref="Z52:AB52"/>
    <mergeCell ref="Z53:AB53"/>
    <mergeCell ref="Z42:AB42"/>
    <mergeCell ref="Z43:AB43"/>
    <mergeCell ref="Z44:AB44"/>
    <mergeCell ref="Z45:AB45"/>
    <mergeCell ref="Z46:AB46"/>
    <mergeCell ref="Z47:AB47"/>
    <mergeCell ref="Z36:AB36"/>
    <mergeCell ref="Z37:AB37"/>
    <mergeCell ref="Z38:AB38"/>
    <mergeCell ref="Z39:AB39"/>
    <mergeCell ref="Z40:AB40"/>
    <mergeCell ref="Z41:AB41"/>
    <mergeCell ref="Z30:AB30"/>
    <mergeCell ref="Z31:AB31"/>
    <mergeCell ref="Z32:AB32"/>
    <mergeCell ref="Z33:AB33"/>
    <mergeCell ref="Z34:AB34"/>
    <mergeCell ref="Z35:AB35"/>
    <mergeCell ref="Z24:AB24"/>
    <mergeCell ref="Z25:AB25"/>
    <mergeCell ref="Z26:AB26"/>
    <mergeCell ref="Z27:AB27"/>
    <mergeCell ref="Z28:AB28"/>
    <mergeCell ref="Z29:AB29"/>
    <mergeCell ref="Z21:AB21"/>
    <mergeCell ref="Z22:AB22"/>
    <mergeCell ref="Z23:AB23"/>
    <mergeCell ref="Z12:AB12"/>
    <mergeCell ref="Z13:AB13"/>
    <mergeCell ref="Z14:AB14"/>
    <mergeCell ref="Z15:AB15"/>
    <mergeCell ref="Z16:AB16"/>
    <mergeCell ref="Z17:AB17"/>
    <mergeCell ref="Z6:AB6"/>
    <mergeCell ref="Z7:AB7"/>
    <mergeCell ref="Z8:AB8"/>
    <mergeCell ref="Z9:AB9"/>
    <mergeCell ref="Z10:AB10"/>
    <mergeCell ref="Z11:AB11"/>
    <mergeCell ref="T25:V25"/>
    <mergeCell ref="T26:V26"/>
    <mergeCell ref="T27:V27"/>
    <mergeCell ref="T13:V13"/>
    <mergeCell ref="T14:V14"/>
    <mergeCell ref="T15:V15"/>
    <mergeCell ref="T16:V16"/>
    <mergeCell ref="T17:V17"/>
    <mergeCell ref="T18:V18"/>
    <mergeCell ref="T7:V7"/>
    <mergeCell ref="T8:V8"/>
    <mergeCell ref="T9:V9"/>
    <mergeCell ref="T10:V10"/>
    <mergeCell ref="T11:V11"/>
    <mergeCell ref="T12:V12"/>
    <mergeCell ref="Z18:AB18"/>
    <mergeCell ref="Z19:AB19"/>
    <mergeCell ref="Z20:AB20"/>
    <mergeCell ref="T28:V28"/>
    <mergeCell ref="T29:V29"/>
    <mergeCell ref="T30:V30"/>
    <mergeCell ref="T19:V19"/>
    <mergeCell ref="T20:V20"/>
    <mergeCell ref="T21:V21"/>
    <mergeCell ref="T22:V22"/>
    <mergeCell ref="T23:V23"/>
    <mergeCell ref="T24:V24"/>
    <mergeCell ref="N103:P103"/>
    <mergeCell ref="N104:P104"/>
    <mergeCell ref="N105:P105"/>
    <mergeCell ref="N106:P106"/>
    <mergeCell ref="N107:P107"/>
    <mergeCell ref="N108:P108"/>
    <mergeCell ref="N97:P97"/>
    <mergeCell ref="N98:P98"/>
    <mergeCell ref="N99:P99"/>
    <mergeCell ref="N100:P100"/>
    <mergeCell ref="N101:P101"/>
    <mergeCell ref="N102:P102"/>
    <mergeCell ref="N91:P91"/>
    <mergeCell ref="N92:P92"/>
    <mergeCell ref="N93:P93"/>
    <mergeCell ref="N94:P94"/>
    <mergeCell ref="N95:P95"/>
    <mergeCell ref="N96:P96"/>
    <mergeCell ref="N85:P85"/>
    <mergeCell ref="N86:P86"/>
    <mergeCell ref="N87:P87"/>
    <mergeCell ref="N88:P88"/>
    <mergeCell ref="N89:P89"/>
    <mergeCell ref="N90:P90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67:P67"/>
    <mergeCell ref="N68:P68"/>
    <mergeCell ref="N69:P69"/>
    <mergeCell ref="N70:P70"/>
    <mergeCell ref="N71:P71"/>
    <mergeCell ref="N72:P72"/>
    <mergeCell ref="N61:P61"/>
    <mergeCell ref="N62:P62"/>
    <mergeCell ref="N63:P63"/>
    <mergeCell ref="N64:P64"/>
    <mergeCell ref="N65:P65"/>
    <mergeCell ref="N66:P66"/>
    <mergeCell ref="N55:P55"/>
    <mergeCell ref="N56:P56"/>
    <mergeCell ref="N57:P57"/>
    <mergeCell ref="N58:P58"/>
    <mergeCell ref="N59:P59"/>
    <mergeCell ref="N60:P60"/>
    <mergeCell ref="N49:P49"/>
    <mergeCell ref="N50:P50"/>
    <mergeCell ref="N51:P51"/>
    <mergeCell ref="N52:P52"/>
    <mergeCell ref="N53:P53"/>
    <mergeCell ref="N54:P54"/>
    <mergeCell ref="N43:P43"/>
    <mergeCell ref="N44:P44"/>
    <mergeCell ref="N45:P45"/>
    <mergeCell ref="N46:P46"/>
    <mergeCell ref="N47:P47"/>
    <mergeCell ref="N48:P48"/>
    <mergeCell ref="N37:P37"/>
    <mergeCell ref="N38:P38"/>
    <mergeCell ref="N39:P39"/>
    <mergeCell ref="N40:P40"/>
    <mergeCell ref="N41:P41"/>
    <mergeCell ref="N42:P42"/>
    <mergeCell ref="N31:P31"/>
    <mergeCell ref="N32:P32"/>
    <mergeCell ref="N33:P33"/>
    <mergeCell ref="N34:P34"/>
    <mergeCell ref="N35:P35"/>
    <mergeCell ref="N36:P36"/>
    <mergeCell ref="N25:P25"/>
    <mergeCell ref="N26:P26"/>
    <mergeCell ref="N27:P27"/>
    <mergeCell ref="N28:P28"/>
    <mergeCell ref="N29:P29"/>
    <mergeCell ref="N30:P30"/>
    <mergeCell ref="N19:P19"/>
    <mergeCell ref="N20:P20"/>
    <mergeCell ref="N21:P21"/>
    <mergeCell ref="N22:P22"/>
    <mergeCell ref="N23:P23"/>
    <mergeCell ref="N24:P24"/>
    <mergeCell ref="N13:P13"/>
    <mergeCell ref="N14:P14"/>
    <mergeCell ref="N15:P15"/>
    <mergeCell ref="N16:P16"/>
    <mergeCell ref="N17:P17"/>
    <mergeCell ref="N18:P18"/>
    <mergeCell ref="H30:J30"/>
    <mergeCell ref="H31:J31"/>
    <mergeCell ref="H32:J32"/>
    <mergeCell ref="N6:P6"/>
    <mergeCell ref="N7:P7"/>
    <mergeCell ref="N8:P8"/>
    <mergeCell ref="N9:P9"/>
    <mergeCell ref="N10:P10"/>
    <mergeCell ref="N11:P11"/>
    <mergeCell ref="N12:P12"/>
    <mergeCell ref="H24:J24"/>
    <mergeCell ref="H25:J25"/>
    <mergeCell ref="H26:J26"/>
    <mergeCell ref="H27:J27"/>
    <mergeCell ref="H28:J28"/>
    <mergeCell ref="H29:J29"/>
    <mergeCell ref="H18:J18"/>
    <mergeCell ref="H19:J19"/>
    <mergeCell ref="H20:J20"/>
    <mergeCell ref="H21:J21"/>
    <mergeCell ref="H22:J22"/>
    <mergeCell ref="H23:J23"/>
    <mergeCell ref="H12:J12"/>
    <mergeCell ref="H13:J13"/>
    <mergeCell ref="H14:J14"/>
    <mergeCell ref="H15:J15"/>
    <mergeCell ref="H16:J16"/>
    <mergeCell ref="H17:J17"/>
    <mergeCell ref="B133:D133"/>
    <mergeCell ref="B134:D134"/>
    <mergeCell ref="B135:D135"/>
    <mergeCell ref="B136:D136"/>
    <mergeCell ref="H6:J6"/>
    <mergeCell ref="H7:J7"/>
    <mergeCell ref="H8:J8"/>
    <mergeCell ref="H9:J9"/>
    <mergeCell ref="H10:J10"/>
    <mergeCell ref="H11:J11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3:D13"/>
    <mergeCell ref="B14:D14"/>
    <mergeCell ref="B15:D15"/>
    <mergeCell ref="B16:D16"/>
    <mergeCell ref="B17:D17"/>
    <mergeCell ref="B18:D18"/>
    <mergeCell ref="B31:D31"/>
    <mergeCell ref="B32:D32"/>
    <mergeCell ref="B33:D33"/>
    <mergeCell ref="T5:V5"/>
    <mergeCell ref="Z5:AB5"/>
    <mergeCell ref="B6:D6"/>
    <mergeCell ref="T6:V6"/>
    <mergeCell ref="Z62:AB62"/>
    <mergeCell ref="X3:X4"/>
    <mergeCell ref="I4:J4"/>
    <mergeCell ref="O4:P4"/>
    <mergeCell ref="U4:V4"/>
    <mergeCell ref="B7:D7"/>
    <mergeCell ref="B8:D8"/>
    <mergeCell ref="B9:D9"/>
    <mergeCell ref="B10:D10"/>
    <mergeCell ref="B11:D11"/>
    <mergeCell ref="B12:D12"/>
    <mergeCell ref="B5:D5"/>
    <mergeCell ref="H5:J5"/>
    <mergeCell ref="N5:P5"/>
    <mergeCell ref="B19:D19"/>
    <mergeCell ref="B20:D20"/>
    <mergeCell ref="B21:D21"/>
    <mergeCell ref="B22:D22"/>
    <mergeCell ref="B23:D23"/>
    <mergeCell ref="B24:D24"/>
    <mergeCell ref="AD3:AD4"/>
    <mergeCell ref="AA4:AB4"/>
    <mergeCell ref="O2:Q2"/>
    <mergeCell ref="U2:W2"/>
    <mergeCell ref="H3:H4"/>
    <mergeCell ref="I3:K3"/>
    <mergeCell ref="L3:L4"/>
    <mergeCell ref="N3:N4"/>
    <mergeCell ref="O3:Q3"/>
    <mergeCell ref="R3:R4"/>
    <mergeCell ref="T3:T4"/>
    <mergeCell ref="U3:W3"/>
    <mergeCell ref="C2:E2"/>
    <mergeCell ref="B3:B4"/>
    <mergeCell ref="C3:E3"/>
    <mergeCell ref="F3:F4"/>
    <mergeCell ref="C4:D4"/>
    <mergeCell ref="I2:K2"/>
    <mergeCell ref="AA2:AC2"/>
    <mergeCell ref="Z3:Z4"/>
    <mergeCell ref="AA3:AC3"/>
    <mergeCell ref="AG2:AI2"/>
    <mergeCell ref="AF3:AF4"/>
    <mergeCell ref="AG3:AI3"/>
    <mergeCell ref="AJ3:AJ4"/>
    <mergeCell ref="AG4:AH4"/>
    <mergeCell ref="AF5:AH5"/>
    <mergeCell ref="AF6:AH6"/>
    <mergeCell ref="AF7:AH7"/>
    <mergeCell ref="AF8:AH8"/>
    <mergeCell ref="AF9:AH9"/>
    <mergeCell ref="AF10:AH10"/>
    <mergeCell ref="AF11:AH11"/>
    <mergeCell ref="AF12:AH12"/>
    <mergeCell ref="AF13:AH13"/>
    <mergeCell ref="AF14:AH14"/>
    <mergeCell ref="AF15:AH15"/>
    <mergeCell ref="AF16:AH16"/>
    <mergeCell ref="AF17:AH17"/>
    <mergeCell ref="AF18:AH18"/>
    <mergeCell ref="AF19:AH19"/>
    <mergeCell ref="AF20:AH20"/>
    <mergeCell ref="AF21:AH21"/>
    <mergeCell ref="AF22:AH22"/>
    <mergeCell ref="AF23:AH23"/>
    <mergeCell ref="AF24:AH24"/>
    <mergeCell ref="AF25:AH25"/>
    <mergeCell ref="AF26:AH26"/>
    <mergeCell ref="AF36:AH36"/>
    <mergeCell ref="AF37:AH37"/>
    <mergeCell ref="AF38:AH38"/>
    <mergeCell ref="AF40:AH40"/>
    <mergeCell ref="AF27:AH27"/>
    <mergeCell ref="AF28:AH28"/>
    <mergeCell ref="AF29:AH29"/>
    <mergeCell ref="AF30:AH30"/>
    <mergeCell ref="AF31:AH31"/>
    <mergeCell ref="AF32:AH32"/>
    <mergeCell ref="AF33:AH33"/>
    <mergeCell ref="AF34:AH34"/>
    <mergeCell ref="AF35:AH3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72"/>
  <sheetViews>
    <sheetView topLeftCell="A28" workbookViewId="0">
      <selection activeCell="I47" sqref="I47"/>
    </sheetView>
  </sheetViews>
  <sheetFormatPr defaultRowHeight="15"/>
  <cols>
    <col min="1" max="1" width="2.85546875" style="80" customWidth="1"/>
    <col min="2" max="2" width="20" style="80" customWidth="1"/>
    <col min="3" max="5" width="7.140625" style="80" customWidth="1"/>
    <col min="6" max="6" width="6" style="95" customWidth="1"/>
    <col min="7" max="16384" width="9.140625" style="80"/>
  </cols>
  <sheetData>
    <row r="2" spans="2:16">
      <c r="B2" s="56" t="s">
        <v>277</v>
      </c>
      <c r="C2" s="64" t="s">
        <v>273</v>
      </c>
      <c r="D2" s="64" t="s">
        <v>30</v>
      </c>
      <c r="E2" s="64" t="s">
        <v>244</v>
      </c>
      <c r="F2" s="48" t="s">
        <v>334</v>
      </c>
    </row>
    <row r="3" spans="2:16">
      <c r="B3" s="81" t="s">
        <v>276</v>
      </c>
      <c r="C3" s="82" t="s">
        <v>274</v>
      </c>
      <c r="D3" s="82">
        <v>1001</v>
      </c>
      <c r="E3" s="91" t="s">
        <v>266</v>
      </c>
      <c r="F3" s="291" t="s">
        <v>333</v>
      </c>
    </row>
    <row r="4" spans="2:16">
      <c r="B4" s="83" t="s">
        <v>278</v>
      </c>
      <c r="C4" s="84" t="s">
        <v>275</v>
      </c>
      <c r="D4" s="84">
        <v>1003</v>
      </c>
      <c r="E4" s="90" t="s">
        <v>266</v>
      </c>
      <c r="F4" s="292"/>
    </row>
    <row r="5" spans="2:16">
      <c r="B5" s="85" t="s">
        <v>279</v>
      </c>
      <c r="C5" s="86" t="s">
        <v>274</v>
      </c>
      <c r="D5" s="86">
        <v>1002</v>
      </c>
      <c r="E5" s="89" t="s">
        <v>266</v>
      </c>
      <c r="F5" s="292"/>
    </row>
    <row r="6" spans="2:16">
      <c r="B6" s="83" t="s">
        <v>280</v>
      </c>
      <c r="C6" s="84" t="s">
        <v>275</v>
      </c>
      <c r="D6" s="84">
        <v>1004</v>
      </c>
      <c r="E6" s="90" t="s">
        <v>266</v>
      </c>
      <c r="F6" s="292"/>
    </row>
    <row r="7" spans="2:16">
      <c r="B7" s="85" t="s">
        <v>48</v>
      </c>
      <c r="C7" s="86" t="s">
        <v>274</v>
      </c>
      <c r="D7" s="86">
        <v>1040</v>
      </c>
      <c r="E7" s="89" t="s">
        <v>266</v>
      </c>
      <c r="F7" s="292"/>
    </row>
    <row r="8" spans="2:16">
      <c r="B8" s="83">
        <v>707</v>
      </c>
      <c r="C8" s="84" t="s">
        <v>275</v>
      </c>
      <c r="D8" s="84">
        <v>1018</v>
      </c>
      <c r="E8" s="90" t="s">
        <v>266</v>
      </c>
      <c r="F8" s="292"/>
    </row>
    <row r="9" spans="2:16">
      <c r="B9" s="85" t="s">
        <v>281</v>
      </c>
      <c r="C9" s="86" t="s">
        <v>274</v>
      </c>
      <c r="D9" s="86">
        <v>1046</v>
      </c>
      <c r="E9" s="89" t="s">
        <v>266</v>
      </c>
      <c r="F9" s="292"/>
      <c r="G9"/>
      <c r="H9"/>
      <c r="I9"/>
      <c r="J9"/>
      <c r="K9"/>
      <c r="L9"/>
      <c r="M9"/>
      <c r="N9"/>
      <c r="O9"/>
      <c r="P9"/>
    </row>
    <row r="10" spans="2:16">
      <c r="B10" s="87" t="s">
        <v>282</v>
      </c>
      <c r="C10" s="88" t="s">
        <v>275</v>
      </c>
      <c r="D10" s="88">
        <v>1045</v>
      </c>
      <c r="E10" s="92" t="s">
        <v>266</v>
      </c>
      <c r="F10" s="293"/>
      <c r="G10"/>
      <c r="H10"/>
      <c r="I10"/>
      <c r="J10"/>
      <c r="K10"/>
      <c r="L10"/>
      <c r="M10"/>
      <c r="N10"/>
      <c r="O10"/>
      <c r="P10"/>
    </row>
    <row r="11" spans="2:16">
      <c r="B11" s="81" t="s">
        <v>234</v>
      </c>
      <c r="C11" s="82" t="s">
        <v>274</v>
      </c>
      <c r="D11" s="82">
        <v>1006</v>
      </c>
      <c r="E11" s="82" t="s">
        <v>337</v>
      </c>
      <c r="F11" s="66" t="s">
        <v>239</v>
      </c>
      <c r="G11"/>
      <c r="H11"/>
      <c r="I11"/>
      <c r="J11"/>
      <c r="K11"/>
      <c r="L11"/>
      <c r="M11"/>
      <c r="N11"/>
      <c r="O11"/>
      <c r="P11"/>
    </row>
    <row r="12" spans="2:16">
      <c r="B12" s="83" t="s">
        <v>283</v>
      </c>
      <c r="C12" s="84" t="s">
        <v>275</v>
      </c>
      <c r="D12" s="84">
        <v>1005</v>
      </c>
      <c r="E12" s="84" t="s">
        <v>337</v>
      </c>
      <c r="F12" s="274"/>
      <c r="G12"/>
      <c r="H12"/>
      <c r="I12"/>
      <c r="J12"/>
      <c r="K12"/>
      <c r="L12"/>
      <c r="M12"/>
      <c r="N12"/>
      <c r="O12"/>
      <c r="P12"/>
    </row>
    <row r="13" spans="2:16">
      <c r="B13" s="85" t="s">
        <v>284</v>
      </c>
      <c r="C13" s="86" t="s">
        <v>274</v>
      </c>
      <c r="D13" s="86">
        <v>1008</v>
      </c>
      <c r="E13" s="86" t="s">
        <v>337</v>
      </c>
      <c r="F13" s="274"/>
      <c r="G13"/>
      <c r="H13"/>
      <c r="I13"/>
      <c r="J13"/>
      <c r="K13"/>
      <c r="L13"/>
      <c r="M13"/>
      <c r="N13"/>
      <c r="O13"/>
      <c r="P13"/>
    </row>
    <row r="14" spans="2:16">
      <c r="B14" s="83" t="s">
        <v>285</v>
      </c>
      <c r="C14" s="84" t="s">
        <v>275</v>
      </c>
      <c r="D14" s="84">
        <v>1007</v>
      </c>
      <c r="E14" s="84" t="s">
        <v>337</v>
      </c>
      <c r="F14" s="93" t="s">
        <v>30</v>
      </c>
      <c r="G14"/>
      <c r="H14"/>
      <c r="I14"/>
      <c r="J14"/>
      <c r="K14"/>
      <c r="L14"/>
      <c r="M14"/>
      <c r="N14"/>
      <c r="O14"/>
      <c r="P14"/>
    </row>
    <row r="15" spans="2:16">
      <c r="B15" s="85" t="s">
        <v>286</v>
      </c>
      <c r="C15" s="86" t="s">
        <v>274</v>
      </c>
      <c r="D15" s="86">
        <v>1010</v>
      </c>
      <c r="E15" s="86" t="s">
        <v>337</v>
      </c>
      <c r="F15" s="93">
        <v>50013</v>
      </c>
      <c r="G15"/>
      <c r="H15"/>
      <c r="I15"/>
      <c r="J15"/>
      <c r="K15"/>
      <c r="L15"/>
      <c r="M15"/>
      <c r="N15"/>
      <c r="O15"/>
      <c r="P15"/>
    </row>
    <row r="16" spans="2:16">
      <c r="B16" s="83" t="s">
        <v>287</v>
      </c>
      <c r="C16" s="84" t="s">
        <v>275</v>
      </c>
      <c r="D16" s="84">
        <v>1009</v>
      </c>
      <c r="E16" s="84" t="s">
        <v>337</v>
      </c>
      <c r="F16" s="93" t="s">
        <v>336</v>
      </c>
      <c r="G16"/>
      <c r="H16"/>
      <c r="I16"/>
      <c r="J16"/>
      <c r="K16"/>
      <c r="L16"/>
      <c r="M16"/>
      <c r="N16"/>
      <c r="O16"/>
      <c r="P16"/>
    </row>
    <row r="17" spans="2:16" ht="15" customHeight="1">
      <c r="B17" s="85" t="s">
        <v>289</v>
      </c>
      <c r="C17" s="86" t="s">
        <v>274</v>
      </c>
      <c r="D17" s="86">
        <v>1011</v>
      </c>
      <c r="E17" s="86" t="s">
        <v>337</v>
      </c>
      <c r="F17" s="93">
        <v>25000</v>
      </c>
      <c r="G17"/>
      <c r="H17"/>
      <c r="I17"/>
      <c r="J17"/>
      <c r="K17"/>
      <c r="L17"/>
      <c r="M17"/>
      <c r="N17"/>
      <c r="O17"/>
      <c r="P17"/>
    </row>
    <row r="18" spans="2:16">
      <c r="B18" s="83" t="s">
        <v>288</v>
      </c>
      <c r="C18" s="84" t="s">
        <v>275</v>
      </c>
      <c r="D18" s="84">
        <v>1032</v>
      </c>
      <c r="E18" s="84" t="s">
        <v>337</v>
      </c>
      <c r="F18" s="93" t="s">
        <v>240</v>
      </c>
      <c r="G18"/>
      <c r="H18"/>
      <c r="I18"/>
      <c r="J18"/>
      <c r="K18"/>
      <c r="L18"/>
      <c r="M18"/>
      <c r="N18"/>
      <c r="O18"/>
      <c r="P18"/>
    </row>
    <row r="19" spans="2:16">
      <c r="B19" s="85" t="s">
        <v>290</v>
      </c>
      <c r="C19" s="86" t="s">
        <v>274</v>
      </c>
      <c r="D19" s="86">
        <v>1013</v>
      </c>
      <c r="E19" s="86" t="s">
        <v>337</v>
      </c>
      <c r="F19" s="292" t="s">
        <v>332</v>
      </c>
      <c r="G19"/>
      <c r="H19"/>
      <c r="I19"/>
      <c r="J19"/>
      <c r="K19"/>
      <c r="L19"/>
      <c r="M19"/>
      <c r="N19"/>
      <c r="O19"/>
      <c r="P19"/>
    </row>
    <row r="20" spans="2:16">
      <c r="B20" s="83" t="s">
        <v>291</v>
      </c>
      <c r="C20" s="84" t="s">
        <v>275</v>
      </c>
      <c r="D20" s="84">
        <v>1012</v>
      </c>
      <c r="E20" s="84" t="s">
        <v>337</v>
      </c>
      <c r="F20" s="292"/>
      <c r="G20"/>
      <c r="H20"/>
      <c r="I20"/>
      <c r="J20"/>
      <c r="K20"/>
      <c r="L20"/>
      <c r="M20"/>
      <c r="N20"/>
      <c r="O20"/>
      <c r="P20"/>
    </row>
    <row r="21" spans="2:16">
      <c r="B21" s="85" t="s">
        <v>292</v>
      </c>
      <c r="C21" s="86" t="s">
        <v>274</v>
      </c>
      <c r="D21" s="86">
        <v>1015</v>
      </c>
      <c r="E21" s="86" t="s">
        <v>337</v>
      </c>
      <c r="F21" s="292"/>
      <c r="G21"/>
      <c r="H21"/>
      <c r="I21"/>
      <c r="J21"/>
      <c r="K21"/>
      <c r="L21"/>
      <c r="M21"/>
      <c r="N21"/>
      <c r="O21"/>
      <c r="P21"/>
    </row>
    <row r="22" spans="2:16">
      <c r="B22" s="83" t="s">
        <v>293</v>
      </c>
      <c r="C22" s="84" t="s">
        <v>275</v>
      </c>
      <c r="D22" s="84">
        <v>1014</v>
      </c>
      <c r="E22" s="84" t="s">
        <v>337</v>
      </c>
      <c r="F22" s="292"/>
      <c r="G22"/>
      <c r="H22"/>
      <c r="I22"/>
      <c r="J22"/>
      <c r="K22"/>
      <c r="L22"/>
      <c r="M22"/>
      <c r="N22"/>
      <c r="O22"/>
      <c r="P22"/>
    </row>
    <row r="23" spans="2:16">
      <c r="B23" s="85" t="s">
        <v>294</v>
      </c>
      <c r="C23" s="86" t="s">
        <v>274</v>
      </c>
      <c r="D23" s="86">
        <v>1017</v>
      </c>
      <c r="E23" s="86" t="s">
        <v>337</v>
      </c>
      <c r="F23" s="292"/>
      <c r="G23"/>
      <c r="H23"/>
      <c r="I23"/>
      <c r="J23"/>
      <c r="K23"/>
      <c r="L23"/>
      <c r="M23"/>
      <c r="N23"/>
      <c r="O23"/>
      <c r="P23"/>
    </row>
    <row r="24" spans="2:16">
      <c r="B24" s="83" t="s">
        <v>295</v>
      </c>
      <c r="C24" s="84" t="s">
        <v>275</v>
      </c>
      <c r="D24" s="84">
        <v>1016</v>
      </c>
      <c r="E24" s="84" t="s">
        <v>337</v>
      </c>
      <c r="F24" s="292"/>
      <c r="G24"/>
      <c r="H24"/>
      <c r="I24"/>
      <c r="J24"/>
      <c r="K24"/>
      <c r="L24"/>
      <c r="M24"/>
      <c r="N24"/>
      <c r="O24"/>
      <c r="P24"/>
    </row>
    <row r="25" spans="2:16">
      <c r="B25" s="85" t="s">
        <v>296</v>
      </c>
      <c r="C25" s="86" t="s">
        <v>274</v>
      </c>
      <c r="D25" s="86">
        <v>1019</v>
      </c>
      <c r="E25" s="86" t="s">
        <v>337</v>
      </c>
      <c r="F25" s="292"/>
      <c r="G25"/>
      <c r="H25"/>
      <c r="I25"/>
      <c r="J25"/>
      <c r="K25"/>
      <c r="L25"/>
      <c r="M25"/>
      <c r="N25"/>
      <c r="O25"/>
      <c r="P25"/>
    </row>
    <row r="26" spans="2:16">
      <c r="B26" s="83" t="s">
        <v>297</v>
      </c>
      <c r="C26" s="84" t="s">
        <v>275</v>
      </c>
      <c r="D26" s="84">
        <v>1039</v>
      </c>
      <c r="E26" s="84" t="s">
        <v>337</v>
      </c>
      <c r="F26" s="292"/>
      <c r="G26"/>
      <c r="H26"/>
      <c r="I26"/>
      <c r="J26"/>
      <c r="K26"/>
      <c r="L26"/>
      <c r="M26"/>
      <c r="N26"/>
      <c r="O26"/>
      <c r="P26"/>
    </row>
    <row r="27" spans="2:16">
      <c r="B27" s="85" t="s">
        <v>298</v>
      </c>
      <c r="C27" s="86" t="s">
        <v>274</v>
      </c>
      <c r="D27" s="86">
        <v>1021</v>
      </c>
      <c r="E27" s="86" t="s">
        <v>337</v>
      </c>
      <c r="F27" s="292"/>
      <c r="G27"/>
      <c r="H27"/>
      <c r="I27"/>
      <c r="J27"/>
      <c r="K27"/>
      <c r="L27"/>
      <c r="M27"/>
      <c r="N27"/>
      <c r="O27"/>
      <c r="P27"/>
    </row>
    <row r="28" spans="2:16">
      <c r="B28" s="83" t="s">
        <v>299</v>
      </c>
      <c r="C28" s="84" t="s">
        <v>275</v>
      </c>
      <c r="D28" s="84">
        <v>1020</v>
      </c>
      <c r="E28" s="84" t="s">
        <v>337</v>
      </c>
      <c r="F28" s="292"/>
      <c r="G28"/>
      <c r="H28"/>
      <c r="I28"/>
      <c r="J28"/>
      <c r="K28"/>
      <c r="L28"/>
      <c r="M28"/>
      <c r="N28"/>
      <c r="O28"/>
      <c r="P28"/>
    </row>
    <row r="29" spans="2:16">
      <c r="B29" s="85" t="s">
        <v>300</v>
      </c>
      <c r="C29" s="86" t="s">
        <v>274</v>
      </c>
      <c r="D29" s="86">
        <v>1023</v>
      </c>
      <c r="E29" s="86" t="s">
        <v>337</v>
      </c>
      <c r="F29" s="292"/>
      <c r="G29"/>
      <c r="H29"/>
      <c r="I29"/>
      <c r="J29"/>
      <c r="K29"/>
      <c r="L29"/>
      <c r="M29"/>
      <c r="N29"/>
      <c r="O29"/>
      <c r="P29"/>
    </row>
    <row r="30" spans="2:16">
      <c r="B30" s="83" t="s">
        <v>301</v>
      </c>
      <c r="C30" s="84" t="s">
        <v>275</v>
      </c>
      <c r="D30" s="84">
        <v>1022</v>
      </c>
      <c r="E30" s="84" t="s">
        <v>337</v>
      </c>
      <c r="F30" s="292"/>
      <c r="G30"/>
      <c r="H30"/>
      <c r="I30"/>
      <c r="J30"/>
      <c r="K30"/>
      <c r="L30"/>
      <c r="M30"/>
      <c r="N30"/>
      <c r="O30"/>
      <c r="P30"/>
    </row>
    <row r="31" spans="2:16">
      <c r="B31" s="85" t="s">
        <v>302</v>
      </c>
      <c r="C31" s="86" t="s">
        <v>274</v>
      </c>
      <c r="D31" s="86">
        <v>1025</v>
      </c>
      <c r="E31" s="86" t="s">
        <v>337</v>
      </c>
      <c r="F31" s="292"/>
      <c r="G31"/>
      <c r="H31"/>
      <c r="I31"/>
      <c r="J31"/>
      <c r="K31"/>
      <c r="L31"/>
      <c r="M31"/>
      <c r="N31"/>
      <c r="O31"/>
      <c r="P31"/>
    </row>
    <row r="32" spans="2:16">
      <c r="B32" s="83" t="s">
        <v>303</v>
      </c>
      <c r="C32" s="84" t="s">
        <v>275</v>
      </c>
      <c r="D32" s="84">
        <v>1024</v>
      </c>
      <c r="E32" s="84" t="s">
        <v>337</v>
      </c>
      <c r="F32" s="292"/>
      <c r="G32"/>
      <c r="H32"/>
      <c r="I32"/>
      <c r="J32"/>
      <c r="K32"/>
      <c r="L32"/>
      <c r="M32"/>
      <c r="N32"/>
      <c r="O32"/>
      <c r="P32"/>
    </row>
    <row r="33" spans="2:16">
      <c r="B33" s="85" t="s">
        <v>304</v>
      </c>
      <c r="C33" s="86" t="s">
        <v>274</v>
      </c>
      <c r="D33" s="86">
        <v>1027</v>
      </c>
      <c r="E33" s="86" t="s">
        <v>337</v>
      </c>
      <c r="F33" s="292"/>
      <c r="G33"/>
      <c r="H33"/>
      <c r="I33"/>
      <c r="J33"/>
      <c r="K33"/>
      <c r="L33"/>
      <c r="M33"/>
      <c r="N33"/>
      <c r="O33"/>
      <c r="P33"/>
    </row>
    <row r="34" spans="2:16">
      <c r="B34" s="83" t="s">
        <v>305</v>
      </c>
      <c r="C34" s="84" t="s">
        <v>275</v>
      </c>
      <c r="D34" s="84">
        <v>1026</v>
      </c>
      <c r="E34" s="84" t="s">
        <v>337</v>
      </c>
      <c r="F34" s="292"/>
      <c r="G34"/>
      <c r="H34"/>
      <c r="I34"/>
      <c r="J34"/>
      <c r="K34"/>
      <c r="L34"/>
      <c r="M34"/>
      <c r="N34"/>
      <c r="O34"/>
      <c r="P34"/>
    </row>
    <row r="35" spans="2:16">
      <c r="B35" s="85" t="s">
        <v>306</v>
      </c>
      <c r="C35" s="86" t="s">
        <v>274</v>
      </c>
      <c r="D35" s="86">
        <v>1029</v>
      </c>
      <c r="E35" s="86" t="s">
        <v>337</v>
      </c>
      <c r="F35" s="292"/>
      <c r="G35"/>
      <c r="H35"/>
      <c r="I35"/>
      <c r="J35"/>
      <c r="K35"/>
      <c r="L35"/>
      <c r="M35"/>
      <c r="N35"/>
      <c r="O35"/>
      <c r="P35"/>
    </row>
    <row r="36" spans="2:16">
      <c r="B36" s="83" t="s">
        <v>307</v>
      </c>
      <c r="C36" s="84" t="s">
        <v>275</v>
      </c>
      <c r="D36" s="84">
        <v>1028</v>
      </c>
      <c r="E36" s="84" t="s">
        <v>337</v>
      </c>
      <c r="F36" s="292"/>
      <c r="G36"/>
      <c r="H36"/>
      <c r="I36"/>
      <c r="J36"/>
      <c r="K36"/>
      <c r="L36"/>
      <c r="M36"/>
      <c r="N36"/>
      <c r="O36"/>
      <c r="P36"/>
    </row>
    <row r="37" spans="2:16">
      <c r="B37" s="85" t="s">
        <v>308</v>
      </c>
      <c r="C37" s="86" t="s">
        <v>274</v>
      </c>
      <c r="D37" s="86">
        <v>1031</v>
      </c>
      <c r="E37" s="86" t="s">
        <v>337</v>
      </c>
      <c r="F37" s="292"/>
      <c r="G37"/>
      <c r="H37"/>
      <c r="I37"/>
      <c r="J37"/>
      <c r="K37"/>
      <c r="L37"/>
      <c r="M37"/>
      <c r="N37"/>
      <c r="O37"/>
      <c r="P37"/>
    </row>
    <row r="38" spans="2:16">
      <c r="B38" s="83" t="s">
        <v>309</v>
      </c>
      <c r="C38" s="84" t="s">
        <v>275</v>
      </c>
      <c r="D38" s="84">
        <v>1030</v>
      </c>
      <c r="E38" s="84" t="s">
        <v>337</v>
      </c>
      <c r="F38" s="292"/>
      <c r="G38"/>
      <c r="H38"/>
      <c r="I38"/>
      <c r="J38"/>
      <c r="K38"/>
      <c r="L38"/>
      <c r="M38"/>
      <c r="N38"/>
      <c r="O38"/>
      <c r="P38"/>
    </row>
    <row r="39" spans="2:16">
      <c r="B39" s="85" t="s">
        <v>310</v>
      </c>
      <c r="C39" s="86" t="s">
        <v>274</v>
      </c>
      <c r="D39" s="86">
        <v>1034</v>
      </c>
      <c r="E39" s="86" t="s">
        <v>337</v>
      </c>
      <c r="F39" s="292"/>
      <c r="G39"/>
      <c r="H39"/>
      <c r="I39"/>
      <c r="J39"/>
      <c r="K39"/>
      <c r="L39"/>
      <c r="M39"/>
      <c r="N39"/>
      <c r="O39"/>
      <c r="P39"/>
    </row>
    <row r="40" spans="2:16">
      <c r="B40" s="83" t="s">
        <v>311</v>
      </c>
      <c r="C40" s="84" t="s">
        <v>275</v>
      </c>
      <c r="D40" s="84">
        <v>1033</v>
      </c>
      <c r="E40" s="84" t="s">
        <v>337</v>
      </c>
      <c r="F40" s="292"/>
      <c r="G40"/>
      <c r="H40"/>
      <c r="I40"/>
      <c r="J40"/>
      <c r="K40"/>
      <c r="L40"/>
      <c r="M40"/>
      <c r="N40"/>
      <c r="O40"/>
      <c r="P40"/>
    </row>
    <row r="41" spans="2:16">
      <c r="B41" s="85" t="s">
        <v>312</v>
      </c>
      <c r="C41" s="86" t="s">
        <v>274</v>
      </c>
      <c r="D41" s="86">
        <v>1036</v>
      </c>
      <c r="E41" s="86" t="s">
        <v>337</v>
      </c>
      <c r="F41" s="292"/>
      <c r="G41"/>
      <c r="H41"/>
      <c r="I41"/>
      <c r="J41"/>
      <c r="K41"/>
      <c r="L41"/>
      <c r="M41"/>
      <c r="N41"/>
      <c r="O41"/>
      <c r="P41"/>
    </row>
    <row r="42" spans="2:16">
      <c r="B42" s="83" t="s">
        <v>313</v>
      </c>
      <c r="C42" s="84" t="s">
        <v>275</v>
      </c>
      <c r="D42" s="84">
        <v>1035</v>
      </c>
      <c r="E42" s="84" t="s">
        <v>337</v>
      </c>
      <c r="F42" s="292"/>
      <c r="G42"/>
      <c r="H42"/>
      <c r="I42"/>
      <c r="J42"/>
      <c r="K42"/>
      <c r="L42"/>
      <c r="M42"/>
      <c r="N42"/>
      <c r="O42"/>
      <c r="P42"/>
    </row>
    <row r="43" spans="2:16">
      <c r="B43" s="85" t="s">
        <v>314</v>
      </c>
      <c r="C43" s="86" t="s">
        <v>274</v>
      </c>
      <c r="D43" s="86">
        <v>1038</v>
      </c>
      <c r="E43" s="86" t="s">
        <v>337</v>
      </c>
      <c r="F43" s="292"/>
      <c r="G43"/>
      <c r="H43"/>
      <c r="I43"/>
      <c r="J43"/>
      <c r="K43"/>
      <c r="L43"/>
      <c r="M43"/>
      <c r="N43"/>
      <c r="O43"/>
      <c r="P43"/>
    </row>
    <row r="44" spans="2:16">
      <c r="B44" s="83" t="s">
        <v>315</v>
      </c>
      <c r="C44" s="84" t="s">
        <v>275</v>
      </c>
      <c r="D44" s="84">
        <v>1037</v>
      </c>
      <c r="E44" s="84" t="s">
        <v>337</v>
      </c>
      <c r="F44" s="292"/>
      <c r="G44"/>
      <c r="H44"/>
      <c r="I44"/>
      <c r="J44"/>
      <c r="K44"/>
      <c r="L44"/>
      <c r="M44"/>
      <c r="N44"/>
      <c r="O44"/>
      <c r="P44"/>
    </row>
    <row r="45" spans="2:16">
      <c r="B45" s="85" t="s">
        <v>316</v>
      </c>
      <c r="C45" s="86" t="s">
        <v>274</v>
      </c>
      <c r="D45" s="86">
        <v>1042</v>
      </c>
      <c r="E45" s="86" t="s">
        <v>337</v>
      </c>
      <c r="F45" s="292"/>
      <c r="G45"/>
      <c r="H45"/>
      <c r="I45"/>
      <c r="J45"/>
      <c r="K45"/>
      <c r="L45"/>
      <c r="M45"/>
      <c r="N45"/>
      <c r="O45"/>
      <c r="P45"/>
    </row>
    <row r="46" spans="2:16">
      <c r="B46" s="83" t="s">
        <v>317</v>
      </c>
      <c r="C46" s="84" t="s">
        <v>275</v>
      </c>
      <c r="D46" s="84">
        <v>1041</v>
      </c>
      <c r="E46" s="84" t="s">
        <v>337</v>
      </c>
      <c r="F46" s="292"/>
      <c r="G46"/>
      <c r="H46"/>
      <c r="I46"/>
      <c r="J46"/>
      <c r="K46"/>
      <c r="L46"/>
      <c r="M46"/>
      <c r="N46"/>
      <c r="O46"/>
      <c r="P46"/>
    </row>
    <row r="47" spans="2:16">
      <c r="B47" s="85" t="s">
        <v>319</v>
      </c>
      <c r="C47" s="86" t="s">
        <v>274</v>
      </c>
      <c r="D47" s="86">
        <v>1044</v>
      </c>
      <c r="E47" s="86" t="s">
        <v>337</v>
      </c>
      <c r="F47" s="292"/>
      <c r="G47"/>
      <c r="H47"/>
      <c r="I47"/>
      <c r="J47"/>
      <c r="K47"/>
      <c r="L47"/>
      <c r="M47"/>
      <c r="N47"/>
      <c r="O47"/>
      <c r="P47"/>
    </row>
    <row r="48" spans="2:16">
      <c r="B48" s="83" t="s">
        <v>318</v>
      </c>
      <c r="C48" s="84" t="s">
        <v>275</v>
      </c>
      <c r="D48" s="84">
        <v>1043</v>
      </c>
      <c r="E48" s="84" t="s">
        <v>337</v>
      </c>
      <c r="F48" s="292"/>
      <c r="G48"/>
      <c r="H48"/>
      <c r="I48"/>
      <c r="J48"/>
      <c r="K48"/>
      <c r="L48"/>
      <c r="M48"/>
      <c r="N48"/>
      <c r="O48"/>
      <c r="P48"/>
    </row>
    <row r="49" spans="2:16">
      <c r="B49" s="85" t="s">
        <v>320</v>
      </c>
      <c r="C49" s="86" t="s">
        <v>274</v>
      </c>
      <c r="D49" s="86">
        <v>1048</v>
      </c>
      <c r="E49" s="86" t="s">
        <v>337</v>
      </c>
      <c r="F49" s="292"/>
      <c r="G49"/>
      <c r="H49"/>
      <c r="I49"/>
      <c r="J49"/>
      <c r="K49"/>
      <c r="L49"/>
      <c r="M49"/>
      <c r="N49"/>
      <c r="O49"/>
      <c r="P49"/>
    </row>
    <row r="50" spans="2:16">
      <c r="B50" s="83" t="s">
        <v>321</v>
      </c>
      <c r="C50" s="84" t="s">
        <v>275</v>
      </c>
      <c r="D50" s="84">
        <v>1047</v>
      </c>
      <c r="E50" s="84" t="s">
        <v>337</v>
      </c>
      <c r="F50" s="292"/>
      <c r="G50"/>
      <c r="H50"/>
      <c r="I50"/>
      <c r="J50"/>
      <c r="K50"/>
      <c r="L50"/>
      <c r="M50"/>
      <c r="N50"/>
      <c r="O50"/>
      <c r="P50"/>
    </row>
    <row r="51" spans="2:16">
      <c r="B51" s="85" t="s">
        <v>323</v>
      </c>
      <c r="C51" s="86" t="s">
        <v>274</v>
      </c>
      <c r="D51" s="86">
        <v>1050</v>
      </c>
      <c r="E51" s="86" t="s">
        <v>337</v>
      </c>
      <c r="F51" s="292"/>
      <c r="G51"/>
      <c r="H51"/>
      <c r="I51"/>
      <c r="J51"/>
      <c r="K51"/>
      <c r="L51"/>
      <c r="M51"/>
      <c r="N51"/>
      <c r="O51"/>
      <c r="P51"/>
    </row>
    <row r="52" spans="2:16">
      <c r="B52" s="83" t="s">
        <v>322</v>
      </c>
      <c r="C52" s="84" t="s">
        <v>275</v>
      </c>
      <c r="D52" s="84">
        <v>1049</v>
      </c>
      <c r="E52" s="84" t="s">
        <v>337</v>
      </c>
      <c r="F52" s="292"/>
      <c r="G52"/>
      <c r="H52"/>
      <c r="I52"/>
      <c r="J52"/>
      <c r="K52"/>
      <c r="L52"/>
      <c r="M52"/>
      <c r="N52"/>
      <c r="O52"/>
      <c r="P52"/>
    </row>
    <row r="53" spans="2:16">
      <c r="B53" s="85" t="s">
        <v>324</v>
      </c>
      <c r="C53" s="86" t="s">
        <v>274</v>
      </c>
      <c r="D53" s="86">
        <v>1052</v>
      </c>
      <c r="E53" s="86" t="s">
        <v>337</v>
      </c>
      <c r="F53" s="292"/>
      <c r="G53"/>
      <c r="H53"/>
      <c r="I53"/>
      <c r="J53"/>
      <c r="K53"/>
      <c r="L53"/>
      <c r="M53"/>
      <c r="N53"/>
      <c r="O53"/>
      <c r="P53"/>
    </row>
    <row r="54" spans="2:16">
      <c r="B54" s="83" t="s">
        <v>325</v>
      </c>
      <c r="C54" s="84" t="s">
        <v>275</v>
      </c>
      <c r="D54" s="84">
        <v>1051</v>
      </c>
      <c r="E54" s="84" t="s">
        <v>337</v>
      </c>
      <c r="F54" s="292"/>
      <c r="G54"/>
      <c r="H54"/>
      <c r="I54"/>
      <c r="J54"/>
      <c r="K54"/>
      <c r="L54"/>
      <c r="M54"/>
      <c r="N54"/>
      <c r="O54"/>
      <c r="P54"/>
    </row>
    <row r="55" spans="2:16">
      <c r="B55" s="85" t="s">
        <v>326</v>
      </c>
      <c r="C55" s="86" t="s">
        <v>274</v>
      </c>
      <c r="D55" s="86">
        <v>1054</v>
      </c>
      <c r="E55" s="86" t="s">
        <v>337</v>
      </c>
      <c r="F55" s="292"/>
      <c r="G55"/>
      <c r="H55"/>
      <c r="I55"/>
      <c r="J55"/>
      <c r="K55"/>
      <c r="L55"/>
      <c r="M55"/>
      <c r="N55"/>
      <c r="O55"/>
      <c r="P55"/>
    </row>
    <row r="56" spans="2:16">
      <c r="B56" s="83" t="s">
        <v>327</v>
      </c>
      <c r="C56" s="84" t="s">
        <v>275</v>
      </c>
      <c r="D56" s="84">
        <v>1053</v>
      </c>
      <c r="E56" s="84" t="s">
        <v>337</v>
      </c>
      <c r="F56" s="292"/>
      <c r="G56"/>
      <c r="H56"/>
      <c r="I56"/>
      <c r="J56"/>
      <c r="K56"/>
      <c r="L56"/>
      <c r="M56"/>
      <c r="N56"/>
      <c r="O56"/>
      <c r="P56"/>
    </row>
    <row r="57" spans="2:16">
      <c r="B57" s="85" t="s">
        <v>329</v>
      </c>
      <c r="C57" s="86" t="s">
        <v>274</v>
      </c>
      <c r="D57" s="86">
        <v>1056</v>
      </c>
      <c r="E57" s="86" t="s">
        <v>337</v>
      </c>
      <c r="F57" s="292"/>
      <c r="G57"/>
      <c r="H57"/>
      <c r="I57"/>
      <c r="J57"/>
      <c r="K57"/>
      <c r="L57"/>
      <c r="M57"/>
      <c r="N57"/>
      <c r="O57"/>
      <c r="P57"/>
    </row>
    <row r="58" spans="2:16">
      <c r="B58" s="83" t="s">
        <v>328</v>
      </c>
      <c r="C58" s="84" t="s">
        <v>275</v>
      </c>
      <c r="D58" s="84">
        <v>1055</v>
      </c>
      <c r="E58" s="84" t="s">
        <v>337</v>
      </c>
      <c r="F58" s="292"/>
      <c r="G58"/>
      <c r="H58"/>
      <c r="I58"/>
      <c r="J58"/>
      <c r="K58"/>
      <c r="L58"/>
      <c r="M58"/>
      <c r="N58"/>
      <c r="O58"/>
      <c r="P58"/>
    </row>
    <row r="59" spans="2:16">
      <c r="B59" s="85" t="s">
        <v>330</v>
      </c>
      <c r="C59" s="86" t="s">
        <v>274</v>
      </c>
      <c r="D59" s="86">
        <v>1058</v>
      </c>
      <c r="E59" s="86" t="s">
        <v>337</v>
      </c>
      <c r="F59" s="292"/>
      <c r="G59"/>
      <c r="H59"/>
      <c r="I59"/>
      <c r="J59"/>
      <c r="K59"/>
      <c r="L59"/>
      <c r="M59"/>
      <c r="N59"/>
      <c r="O59"/>
      <c r="P59"/>
    </row>
    <row r="60" spans="2:16">
      <c r="B60" s="83" t="s">
        <v>331</v>
      </c>
      <c r="C60" s="84" t="s">
        <v>275</v>
      </c>
      <c r="D60" s="84">
        <v>1057</v>
      </c>
      <c r="E60" s="84" t="s">
        <v>337</v>
      </c>
      <c r="F60" s="292"/>
      <c r="G60"/>
      <c r="H60"/>
      <c r="I60"/>
      <c r="J60"/>
      <c r="K60"/>
      <c r="L60"/>
      <c r="M60"/>
      <c r="N60"/>
      <c r="O60"/>
      <c r="P60"/>
    </row>
    <row r="61" spans="2:16">
      <c r="B61" s="85" t="s">
        <v>933</v>
      </c>
      <c r="C61" s="86" t="s">
        <v>274</v>
      </c>
      <c r="D61" s="86">
        <v>1060</v>
      </c>
      <c r="E61" s="86" t="s">
        <v>337</v>
      </c>
      <c r="F61" s="261"/>
      <c r="G61"/>
      <c r="H61"/>
      <c r="I61"/>
      <c r="J61"/>
      <c r="K61"/>
      <c r="L61"/>
      <c r="M61"/>
      <c r="N61"/>
      <c r="O61"/>
      <c r="P61"/>
    </row>
    <row r="62" spans="2:16">
      <c r="B62" s="83" t="s">
        <v>934</v>
      </c>
      <c r="C62" s="84" t="s">
        <v>275</v>
      </c>
      <c r="D62" s="84">
        <v>1059</v>
      </c>
      <c r="E62" s="84" t="s">
        <v>337</v>
      </c>
      <c r="F62" s="262"/>
      <c r="G62"/>
      <c r="H62"/>
      <c r="I62"/>
      <c r="J62"/>
      <c r="K62"/>
      <c r="L62"/>
      <c r="M62"/>
      <c r="N62"/>
      <c r="O62"/>
      <c r="P62"/>
    </row>
    <row r="63" spans="2:16">
      <c r="B63" s="56"/>
      <c r="C63" s="290" t="s">
        <v>259</v>
      </c>
      <c r="D63" s="290"/>
      <c r="E63" s="64" t="s">
        <v>338</v>
      </c>
      <c r="F63" s="48"/>
      <c r="G63"/>
      <c r="H63"/>
      <c r="I63"/>
      <c r="J63"/>
      <c r="K63"/>
      <c r="L63"/>
      <c r="M63"/>
      <c r="N63"/>
      <c r="O63"/>
      <c r="P63"/>
    </row>
    <row r="64" spans="2:16">
      <c r="G64"/>
      <c r="H64"/>
      <c r="I64"/>
      <c r="J64"/>
      <c r="K64"/>
      <c r="L64"/>
      <c r="M64"/>
      <c r="N64"/>
      <c r="O64"/>
      <c r="P64"/>
    </row>
    <row r="65" spans="7:16">
      <c r="G65"/>
      <c r="H65"/>
      <c r="I65"/>
      <c r="J65"/>
      <c r="K65"/>
      <c r="L65"/>
      <c r="M65"/>
      <c r="N65"/>
      <c r="O65"/>
      <c r="P65"/>
    </row>
    <row r="66" spans="7:16">
      <c r="G66"/>
      <c r="H66"/>
      <c r="I66"/>
      <c r="J66"/>
      <c r="K66"/>
      <c r="L66"/>
      <c r="M66"/>
      <c r="N66"/>
      <c r="O66"/>
      <c r="P66"/>
    </row>
    <row r="67" spans="7:16">
      <c r="G67"/>
      <c r="H67"/>
      <c r="I67"/>
      <c r="J67"/>
      <c r="K67"/>
      <c r="L67"/>
      <c r="M67"/>
      <c r="N67"/>
      <c r="O67"/>
      <c r="P67"/>
    </row>
    <row r="68" spans="7:16">
      <c r="G68"/>
      <c r="H68"/>
      <c r="I68"/>
      <c r="J68"/>
      <c r="K68"/>
      <c r="L68"/>
      <c r="M68"/>
      <c r="N68"/>
      <c r="O68"/>
      <c r="P68"/>
    </row>
    <row r="69" spans="7:16">
      <c r="G69"/>
      <c r="H69"/>
      <c r="I69"/>
      <c r="J69"/>
      <c r="K69"/>
      <c r="L69"/>
      <c r="M69"/>
      <c r="N69"/>
      <c r="O69"/>
      <c r="P69"/>
    </row>
    <row r="70" spans="7:16">
      <c r="G70"/>
      <c r="H70"/>
      <c r="I70"/>
      <c r="J70"/>
      <c r="K70"/>
      <c r="L70"/>
      <c r="M70"/>
      <c r="N70"/>
      <c r="O70"/>
      <c r="P70"/>
    </row>
    <row r="71" spans="7:16">
      <c r="G71"/>
      <c r="H71"/>
      <c r="I71"/>
      <c r="J71"/>
      <c r="K71"/>
      <c r="L71"/>
      <c r="M71"/>
      <c r="N71"/>
      <c r="O71"/>
      <c r="P71"/>
    </row>
    <row r="72" spans="7:16">
      <c r="G72"/>
      <c r="H72"/>
      <c r="I72"/>
      <c r="J72"/>
      <c r="K72"/>
      <c r="L72"/>
      <c r="M72"/>
      <c r="N72"/>
      <c r="O72"/>
      <c r="P72"/>
    </row>
  </sheetData>
  <mergeCells count="4">
    <mergeCell ref="C63:D63"/>
    <mergeCell ref="F12:F13"/>
    <mergeCell ref="F3:F10"/>
    <mergeCell ref="F19:F6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workbookViewId="0">
      <selection activeCell="B36" sqref="B36"/>
    </sheetView>
  </sheetViews>
  <sheetFormatPr defaultRowHeight="15"/>
  <cols>
    <col min="1" max="1" width="2.85546875" style="65" customWidth="1"/>
    <col min="2" max="2" width="5.28515625" style="65" customWidth="1"/>
    <col min="3" max="3" width="6.5703125" style="65" customWidth="1"/>
    <col min="4" max="4" width="12.140625" style="65" customWidth="1"/>
    <col min="5" max="5" width="8.7109375" style="65" customWidth="1"/>
    <col min="6" max="6" width="7.140625" style="65" customWidth="1"/>
    <col min="7" max="7" width="2.85546875" style="65" customWidth="1"/>
    <col min="8" max="8" width="9.140625" customWidth="1"/>
    <col min="9" max="9" width="2.85546875" customWidth="1"/>
    <col min="10" max="10" width="12.85546875" style="126" customWidth="1"/>
    <col min="11" max="11" width="12.140625" style="126" customWidth="1"/>
    <col min="12" max="12" width="8.7109375" style="126" customWidth="1"/>
    <col min="13" max="13" width="7.140625" style="126" customWidth="1"/>
    <col min="14" max="14" width="2.85546875" customWidth="1"/>
    <col min="20" max="16384" width="9.140625" style="65"/>
  </cols>
  <sheetData>
    <row r="1" spans="2:15">
      <c r="G1"/>
    </row>
    <row r="2" spans="2:15">
      <c r="B2" s="8" t="s">
        <v>270</v>
      </c>
      <c r="C2" s="290" t="s">
        <v>269</v>
      </c>
      <c r="D2" s="290"/>
      <c r="E2" s="290"/>
      <c r="F2" s="301"/>
      <c r="G2"/>
      <c r="J2" s="56" t="s">
        <v>270</v>
      </c>
      <c r="K2" s="290" t="s">
        <v>269</v>
      </c>
      <c r="L2" s="290"/>
      <c r="M2" s="301"/>
    </row>
    <row r="3" spans="2:15">
      <c r="B3" s="56" t="s">
        <v>0</v>
      </c>
      <c r="C3" s="97" t="s">
        <v>30</v>
      </c>
      <c r="D3" s="97" t="s">
        <v>240</v>
      </c>
      <c r="E3" s="97" t="s">
        <v>268</v>
      </c>
      <c r="F3" s="79" t="s">
        <v>244</v>
      </c>
      <c r="G3"/>
      <c r="J3" s="56" t="s">
        <v>345</v>
      </c>
      <c r="K3" s="125" t="s">
        <v>240</v>
      </c>
      <c r="L3" s="125" t="s">
        <v>268</v>
      </c>
      <c r="M3" s="48" t="s">
        <v>244</v>
      </c>
    </row>
    <row r="4" spans="2:15">
      <c r="B4" s="304" t="s">
        <v>96</v>
      </c>
      <c r="C4" s="42">
        <v>2014</v>
      </c>
      <c r="D4" s="42" t="s">
        <v>262</v>
      </c>
      <c r="E4" s="42">
        <v>4</v>
      </c>
      <c r="F4" s="124">
        <v>0.25</v>
      </c>
      <c r="G4"/>
      <c r="H4" s="122">
        <f>F7+F6+F5</f>
        <v>0.75</v>
      </c>
      <c r="J4" s="302" t="s">
        <v>363</v>
      </c>
      <c r="K4" s="128" t="s">
        <v>262</v>
      </c>
      <c r="L4" s="128">
        <v>1</v>
      </c>
      <c r="M4" s="129">
        <v>0.12</v>
      </c>
      <c r="O4" s="121">
        <f>M8+M7+M6+M5</f>
        <v>0.88</v>
      </c>
    </row>
    <row r="5" spans="2:15">
      <c r="B5" s="304"/>
      <c r="C5" s="42">
        <v>2013</v>
      </c>
      <c r="D5" s="42" t="s">
        <v>263</v>
      </c>
      <c r="E5" s="42">
        <v>5</v>
      </c>
      <c r="F5" s="124">
        <v>0.25</v>
      </c>
      <c r="G5"/>
      <c r="H5" s="122">
        <f>F7+F6</f>
        <v>0.5</v>
      </c>
      <c r="J5" s="303"/>
      <c r="K5" s="14" t="s">
        <v>263</v>
      </c>
      <c r="L5" s="14">
        <v>2</v>
      </c>
      <c r="M5" s="71">
        <v>0.1</v>
      </c>
      <c r="O5" s="121">
        <f>M8+M7+M6</f>
        <v>0.78</v>
      </c>
    </row>
    <row r="6" spans="2:15">
      <c r="B6" s="304"/>
      <c r="C6" s="42">
        <v>2014</v>
      </c>
      <c r="D6" s="42" t="s">
        <v>262</v>
      </c>
      <c r="E6" s="42">
        <v>3</v>
      </c>
      <c r="F6" s="124">
        <v>0.25</v>
      </c>
      <c r="G6"/>
      <c r="H6" s="122">
        <f>F7</f>
        <v>0.25</v>
      </c>
      <c r="J6" s="303"/>
      <c r="K6" s="14" t="s">
        <v>261</v>
      </c>
      <c r="L6" s="14">
        <v>1</v>
      </c>
      <c r="M6" s="71">
        <v>0.27</v>
      </c>
      <c r="O6" s="121">
        <f>M8+M7</f>
        <v>0.51</v>
      </c>
    </row>
    <row r="7" spans="2:15">
      <c r="B7" s="304"/>
      <c r="C7" s="42">
        <v>2013</v>
      </c>
      <c r="D7" s="42" t="s">
        <v>263</v>
      </c>
      <c r="E7" s="42">
        <v>4</v>
      </c>
      <c r="F7" s="124">
        <v>0.25</v>
      </c>
      <c r="G7"/>
      <c r="J7" s="303"/>
      <c r="K7" s="14" t="s">
        <v>260</v>
      </c>
      <c r="L7" s="14">
        <v>1</v>
      </c>
      <c r="M7" s="71">
        <v>0.32</v>
      </c>
      <c r="O7" s="121">
        <f>M8</f>
        <v>0.19</v>
      </c>
    </row>
    <row r="8" spans="2:15">
      <c r="B8" s="304"/>
      <c r="C8" s="42" t="s">
        <v>266</v>
      </c>
      <c r="D8" s="42" t="s">
        <v>272</v>
      </c>
      <c r="E8" s="42" t="s">
        <v>266</v>
      </c>
      <c r="F8" s="124">
        <v>0</v>
      </c>
      <c r="G8"/>
      <c r="J8" s="303"/>
      <c r="K8" s="14" t="s">
        <v>272</v>
      </c>
      <c r="L8" s="14" t="s">
        <v>266</v>
      </c>
      <c r="M8" s="71">
        <v>0.19</v>
      </c>
    </row>
    <row r="9" spans="2:15">
      <c r="B9" s="304"/>
      <c r="C9" s="42"/>
      <c r="D9" s="305" t="s">
        <v>271</v>
      </c>
      <c r="E9" s="305"/>
      <c r="F9" s="124">
        <f>F4+F5+F6+F7+F8</f>
        <v>1</v>
      </c>
      <c r="G9"/>
      <c r="J9" s="303"/>
      <c r="K9" s="306" t="s">
        <v>271</v>
      </c>
      <c r="L9" s="306"/>
      <c r="M9" s="72">
        <f>M8+M7+M6+M5+M4</f>
        <v>1</v>
      </c>
    </row>
    <row r="10" spans="2:15">
      <c r="B10" s="308" t="s">
        <v>47</v>
      </c>
      <c r="C10" s="11">
        <v>2014</v>
      </c>
      <c r="D10" s="11" t="s">
        <v>262</v>
      </c>
      <c r="E10" s="11">
        <v>3</v>
      </c>
      <c r="F10" s="123">
        <v>0.25</v>
      </c>
      <c r="G10"/>
      <c r="H10" s="122">
        <f>F13+F12+F11</f>
        <v>0.75</v>
      </c>
      <c r="J10" s="300" t="s">
        <v>366</v>
      </c>
      <c r="K10" s="19" t="s">
        <v>262</v>
      </c>
      <c r="L10" s="19">
        <v>1</v>
      </c>
      <c r="M10" s="74">
        <v>0.08</v>
      </c>
      <c r="O10" s="121">
        <f>M14+M13+M12+M11</f>
        <v>0.92000000000000015</v>
      </c>
    </row>
    <row r="11" spans="2:15">
      <c r="B11" s="308"/>
      <c r="C11" s="11">
        <v>2013</v>
      </c>
      <c r="D11" s="11" t="s">
        <v>263</v>
      </c>
      <c r="E11" s="11">
        <v>4</v>
      </c>
      <c r="F11" s="123">
        <v>0.25</v>
      </c>
      <c r="G11"/>
      <c r="H11" s="122">
        <f>F13+F12</f>
        <v>0.5</v>
      </c>
      <c r="I11" s="122"/>
      <c r="J11" s="300"/>
      <c r="K11" s="19" t="s">
        <v>263</v>
      </c>
      <c r="L11" s="19">
        <v>2</v>
      </c>
      <c r="M11" s="74">
        <v>0.06</v>
      </c>
      <c r="O11" s="121">
        <f>M14+M13+M12</f>
        <v>0.8600000000000001</v>
      </c>
    </row>
    <row r="12" spans="2:15">
      <c r="B12" s="308"/>
      <c r="C12" s="11">
        <v>2014</v>
      </c>
      <c r="D12" s="11" t="s">
        <v>262</v>
      </c>
      <c r="E12" s="11">
        <v>2</v>
      </c>
      <c r="F12" s="123">
        <v>0.25</v>
      </c>
      <c r="G12"/>
      <c r="H12" s="122">
        <f>F13</f>
        <v>0.25</v>
      </c>
      <c r="J12" s="300"/>
      <c r="K12" s="19" t="s">
        <v>261</v>
      </c>
      <c r="L12" s="19">
        <v>1</v>
      </c>
      <c r="M12" s="74">
        <v>0.25</v>
      </c>
      <c r="O12" s="121">
        <f>M14+M13</f>
        <v>0.6100000000000001</v>
      </c>
    </row>
    <row r="13" spans="2:15">
      <c r="B13" s="308"/>
      <c r="C13" s="11">
        <v>2013</v>
      </c>
      <c r="D13" s="11" t="s">
        <v>263</v>
      </c>
      <c r="E13" s="11">
        <v>3</v>
      </c>
      <c r="F13" s="123">
        <v>0.25</v>
      </c>
      <c r="G13"/>
      <c r="J13" s="300"/>
      <c r="K13" s="19" t="s">
        <v>260</v>
      </c>
      <c r="L13" s="19">
        <v>1</v>
      </c>
      <c r="M13" s="74">
        <v>0.33</v>
      </c>
      <c r="O13" s="121">
        <f>M14</f>
        <v>0.28000000000000003</v>
      </c>
    </row>
    <row r="14" spans="2:15">
      <c r="B14" s="308"/>
      <c r="C14" s="11" t="s">
        <v>266</v>
      </c>
      <c r="D14" s="11" t="s">
        <v>272</v>
      </c>
      <c r="E14" s="11" t="s">
        <v>266</v>
      </c>
      <c r="F14" s="123">
        <v>0</v>
      </c>
      <c r="G14"/>
      <c r="J14" s="300"/>
      <c r="K14" s="19" t="s">
        <v>272</v>
      </c>
      <c r="L14" s="19" t="s">
        <v>266</v>
      </c>
      <c r="M14" s="74">
        <v>0.28000000000000003</v>
      </c>
    </row>
    <row r="15" spans="2:15">
      <c r="B15" s="308"/>
      <c r="C15" s="11"/>
      <c r="D15" s="307" t="s">
        <v>271</v>
      </c>
      <c r="E15" s="307"/>
      <c r="F15" s="123">
        <f>F10+F11+F12+F13+F14</f>
        <v>1</v>
      </c>
      <c r="G15"/>
      <c r="J15" s="300"/>
      <c r="K15" s="299" t="s">
        <v>271</v>
      </c>
      <c r="L15" s="299"/>
      <c r="M15" s="75">
        <f>M14+M13+M12+M11+M10</f>
        <v>1.0000000000000002</v>
      </c>
    </row>
    <row r="16" spans="2:15">
      <c r="B16" s="303" t="s">
        <v>1</v>
      </c>
      <c r="C16" s="14">
        <v>2014</v>
      </c>
      <c r="D16" s="14" t="s">
        <v>262</v>
      </c>
      <c r="E16" s="14">
        <v>1</v>
      </c>
      <c r="F16" s="72">
        <v>0.16500000000000001</v>
      </c>
      <c r="G16"/>
      <c r="H16" s="122">
        <f>F19+F18+F17</f>
        <v>0.83499999999999996</v>
      </c>
      <c r="J16" s="296" t="s">
        <v>364</v>
      </c>
      <c r="K16" s="22" t="s">
        <v>261</v>
      </c>
      <c r="L16" s="22">
        <v>1</v>
      </c>
      <c r="M16" s="76">
        <v>0.15</v>
      </c>
      <c r="O16" s="121">
        <f>M18+M17</f>
        <v>0.85</v>
      </c>
    </row>
    <row r="17" spans="1:15">
      <c r="B17" s="303"/>
      <c r="C17" s="14">
        <v>2013</v>
      </c>
      <c r="D17" s="14" t="s">
        <v>263</v>
      </c>
      <c r="E17" s="14">
        <v>2</v>
      </c>
      <c r="F17" s="72">
        <v>0.125</v>
      </c>
      <c r="G17"/>
      <c r="H17" s="122">
        <f>F19+F18</f>
        <v>0.71</v>
      </c>
      <c r="J17" s="296"/>
      <c r="K17" s="22" t="s">
        <v>260</v>
      </c>
      <c r="L17" s="22">
        <v>1</v>
      </c>
      <c r="M17" s="76">
        <v>0.38</v>
      </c>
      <c r="O17" s="121">
        <f>M18</f>
        <v>0.47</v>
      </c>
    </row>
    <row r="18" spans="1:15">
      <c r="B18" s="303"/>
      <c r="C18" s="14">
        <v>2008</v>
      </c>
      <c r="D18" s="14" t="s">
        <v>261</v>
      </c>
      <c r="E18" s="14">
        <v>1</v>
      </c>
      <c r="F18" s="71">
        <v>0.48</v>
      </c>
      <c r="G18"/>
      <c r="H18" s="122">
        <f>F19</f>
        <v>0.23</v>
      </c>
      <c r="I18" s="121"/>
      <c r="J18" s="296"/>
      <c r="K18" s="22" t="s">
        <v>272</v>
      </c>
      <c r="L18" s="69" t="s">
        <v>266</v>
      </c>
      <c r="M18" s="76">
        <v>0.47</v>
      </c>
    </row>
    <row r="19" spans="1:15">
      <c r="B19" s="303"/>
      <c r="C19" s="14">
        <v>2000</v>
      </c>
      <c r="D19" s="14" t="s">
        <v>260</v>
      </c>
      <c r="E19" s="14">
        <v>1</v>
      </c>
      <c r="F19" s="71">
        <v>0.23</v>
      </c>
      <c r="G19"/>
      <c r="H19" s="122"/>
      <c r="J19" s="296"/>
      <c r="K19" s="294" t="s">
        <v>271</v>
      </c>
      <c r="L19" s="294"/>
      <c r="M19" s="76">
        <f>M18+M17+M16</f>
        <v>1</v>
      </c>
    </row>
    <row r="20" spans="1:15">
      <c r="B20" s="303"/>
      <c r="C20" s="14" t="s">
        <v>266</v>
      </c>
      <c r="D20" s="14" t="s">
        <v>272</v>
      </c>
      <c r="E20" s="14" t="s">
        <v>266</v>
      </c>
      <c r="F20" s="71">
        <v>0</v>
      </c>
      <c r="G20"/>
      <c r="J20" s="297" t="s">
        <v>365</v>
      </c>
      <c r="K20" s="27" t="s">
        <v>260</v>
      </c>
      <c r="L20" s="27">
        <v>1</v>
      </c>
      <c r="M20" s="77">
        <v>0.35</v>
      </c>
      <c r="O20" s="121">
        <f>M21</f>
        <v>0.65</v>
      </c>
    </row>
    <row r="21" spans="1:15">
      <c r="B21" s="303"/>
      <c r="C21" s="14"/>
      <c r="D21" s="306" t="s">
        <v>271</v>
      </c>
      <c r="E21" s="306"/>
      <c r="F21" s="71">
        <f>F20+F19+F18+F17+F16</f>
        <v>1</v>
      </c>
      <c r="G21"/>
      <c r="J21" s="297"/>
      <c r="K21" s="27" t="s">
        <v>272</v>
      </c>
      <c r="L21" s="68" t="s">
        <v>266</v>
      </c>
      <c r="M21" s="77">
        <v>0.65</v>
      </c>
    </row>
    <row r="22" spans="1:15">
      <c r="B22" s="300" t="s">
        <v>19</v>
      </c>
      <c r="C22" s="19">
        <v>2014</v>
      </c>
      <c r="D22" s="19" t="s">
        <v>262</v>
      </c>
      <c r="E22" s="19">
        <v>1</v>
      </c>
      <c r="F22" s="73">
        <v>8.2500000000000004E-2</v>
      </c>
      <c r="G22"/>
      <c r="H22" s="122">
        <f>F26+F25+F24+F23</f>
        <v>0.91749999999999998</v>
      </c>
      <c r="J22" s="298"/>
      <c r="K22" s="295" t="s">
        <v>271</v>
      </c>
      <c r="L22" s="295"/>
      <c r="M22" s="78">
        <f>M20+M21</f>
        <v>1</v>
      </c>
    </row>
    <row r="23" spans="1:15">
      <c r="A23"/>
      <c r="B23" s="300"/>
      <c r="C23" s="19">
        <v>2013</v>
      </c>
      <c r="D23" s="19" t="s">
        <v>263</v>
      </c>
      <c r="E23" s="19">
        <v>1</v>
      </c>
      <c r="F23" s="73">
        <v>6.25E-2</v>
      </c>
      <c r="G23"/>
      <c r="H23" s="122">
        <f>F26+F25+F24</f>
        <v>0.85499999999999998</v>
      </c>
    </row>
    <row r="24" spans="1:15">
      <c r="A24"/>
      <c r="B24" s="300"/>
      <c r="C24" s="19">
        <v>2008</v>
      </c>
      <c r="D24" s="19" t="s">
        <v>261</v>
      </c>
      <c r="E24" s="19">
        <v>1</v>
      </c>
      <c r="F24" s="74">
        <v>0.49</v>
      </c>
      <c r="G24"/>
      <c r="H24" s="122">
        <f>F26+F25</f>
        <v>0.36499999999999999</v>
      </c>
    </row>
    <row r="25" spans="1:15">
      <c r="A25"/>
      <c r="B25" s="300"/>
      <c r="C25" s="19">
        <v>2000</v>
      </c>
      <c r="D25" s="19" t="s">
        <v>260</v>
      </c>
      <c r="E25" s="19">
        <v>1</v>
      </c>
      <c r="F25" s="74">
        <v>0.24</v>
      </c>
      <c r="G25"/>
      <c r="H25" s="122">
        <f>F26</f>
        <v>0.125</v>
      </c>
    </row>
    <row r="26" spans="1:15">
      <c r="A26"/>
      <c r="B26" s="300"/>
      <c r="C26" s="70" t="s">
        <v>266</v>
      </c>
      <c r="D26" s="19" t="s">
        <v>272</v>
      </c>
      <c r="E26" s="70" t="s">
        <v>266</v>
      </c>
      <c r="F26" s="75">
        <v>0.125</v>
      </c>
      <c r="G26"/>
      <c r="H26" s="121"/>
    </row>
    <row r="27" spans="1:15">
      <c r="A27"/>
      <c r="B27" s="300"/>
      <c r="C27" s="19"/>
      <c r="D27" s="299" t="s">
        <v>271</v>
      </c>
      <c r="E27" s="299"/>
      <c r="F27" s="74">
        <f>F26+F25+F24+F23+F22</f>
        <v>1</v>
      </c>
      <c r="G27"/>
    </row>
    <row r="28" spans="1:15">
      <c r="A28"/>
      <c r="B28" s="296" t="s">
        <v>8</v>
      </c>
      <c r="C28" s="22">
        <v>2008</v>
      </c>
      <c r="D28" s="22" t="s">
        <v>261</v>
      </c>
      <c r="E28" s="22">
        <v>1</v>
      </c>
      <c r="F28" s="76">
        <v>0.22</v>
      </c>
      <c r="G28"/>
      <c r="H28" s="121">
        <f>F30+F29</f>
        <v>0.78</v>
      </c>
    </row>
    <row r="29" spans="1:15">
      <c r="A29"/>
      <c r="B29" s="296"/>
      <c r="C29" s="22">
        <v>2000</v>
      </c>
      <c r="D29" s="22" t="s">
        <v>260</v>
      </c>
      <c r="E29" s="22">
        <v>1</v>
      </c>
      <c r="F29" s="76">
        <v>0.47</v>
      </c>
      <c r="G29"/>
      <c r="H29" s="121">
        <f>F30</f>
        <v>0.31</v>
      </c>
    </row>
    <row r="30" spans="1:15">
      <c r="A30"/>
      <c r="B30" s="296"/>
      <c r="C30" s="69" t="s">
        <v>266</v>
      </c>
      <c r="D30" s="22" t="s">
        <v>272</v>
      </c>
      <c r="E30" s="69" t="s">
        <v>266</v>
      </c>
      <c r="F30" s="76">
        <v>0.31</v>
      </c>
      <c r="G30"/>
      <c r="H30" s="121"/>
    </row>
    <row r="31" spans="1:15">
      <c r="A31"/>
      <c r="B31" s="296"/>
      <c r="C31" s="22"/>
      <c r="D31" s="294" t="s">
        <v>271</v>
      </c>
      <c r="E31" s="294"/>
      <c r="F31" s="76">
        <f>F28+F29+F30</f>
        <v>1</v>
      </c>
      <c r="G31"/>
    </row>
    <row r="32" spans="1:15">
      <c r="A32"/>
      <c r="B32" s="297" t="s">
        <v>7</v>
      </c>
      <c r="C32" s="27">
        <v>2000</v>
      </c>
      <c r="D32" s="27" t="s">
        <v>260</v>
      </c>
      <c r="E32" s="27">
        <v>1</v>
      </c>
      <c r="F32" s="77">
        <v>0.45</v>
      </c>
      <c r="G32"/>
      <c r="H32" s="121">
        <f>F33</f>
        <v>0.55000000000000004</v>
      </c>
    </row>
    <row r="33" spans="2:6">
      <c r="B33" s="297"/>
      <c r="C33" s="68" t="s">
        <v>266</v>
      </c>
      <c r="D33" s="27" t="s">
        <v>272</v>
      </c>
      <c r="E33" s="68" t="s">
        <v>266</v>
      </c>
      <c r="F33" s="77">
        <v>0.55000000000000004</v>
      </c>
    </row>
    <row r="34" spans="2:6">
      <c r="B34" s="298"/>
      <c r="C34" s="67"/>
      <c r="D34" s="295" t="s">
        <v>271</v>
      </c>
      <c r="E34" s="295"/>
      <c r="F34" s="78">
        <f>F32+F33</f>
        <v>1</v>
      </c>
    </row>
  </sheetData>
  <mergeCells count="22">
    <mergeCell ref="K2:M2"/>
    <mergeCell ref="J20:J22"/>
    <mergeCell ref="J16:J19"/>
    <mergeCell ref="J4:J9"/>
    <mergeCell ref="B4:B9"/>
    <mergeCell ref="D9:E9"/>
    <mergeCell ref="J10:J15"/>
    <mergeCell ref="K22:L22"/>
    <mergeCell ref="K19:L19"/>
    <mergeCell ref="K15:L15"/>
    <mergeCell ref="K9:L9"/>
    <mergeCell ref="D21:E21"/>
    <mergeCell ref="B16:B21"/>
    <mergeCell ref="D15:E15"/>
    <mergeCell ref="B10:B15"/>
    <mergeCell ref="C2:F2"/>
    <mergeCell ref="D31:E31"/>
    <mergeCell ref="D34:E34"/>
    <mergeCell ref="B28:B31"/>
    <mergeCell ref="B32:B34"/>
    <mergeCell ref="D27:E27"/>
    <mergeCell ref="B22:B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5"/>
  <sheetViews>
    <sheetView workbookViewId="0">
      <selection activeCell="B27" sqref="B27"/>
    </sheetView>
  </sheetViews>
  <sheetFormatPr defaultRowHeight="15" customHeight="1"/>
  <cols>
    <col min="1" max="1" width="2.85546875" style="96" customWidth="1"/>
    <col min="2" max="2" width="10" style="96" customWidth="1"/>
    <col min="3" max="3" width="7" style="96" customWidth="1"/>
    <col min="4" max="4" width="14.140625" style="96" customWidth="1"/>
    <col min="5" max="5" width="8.5703125" style="96" customWidth="1"/>
    <col min="6" max="6" width="2.85546875" style="96" customWidth="1"/>
    <col min="7" max="16384" width="9.140625" style="96"/>
  </cols>
  <sheetData>
    <row r="1" spans="2:5" ht="15" customHeight="1" thickBot="1"/>
    <row r="2" spans="2:5" ht="15" customHeight="1" thickBot="1">
      <c r="B2" s="309" t="s">
        <v>342</v>
      </c>
      <c r="C2" s="315"/>
      <c r="D2" s="309" t="s">
        <v>339</v>
      </c>
      <c r="E2" s="310"/>
    </row>
    <row r="3" spans="2:5" ht="15" customHeight="1" thickBot="1"/>
    <row r="4" spans="2:5" ht="15" customHeight="1" thickBot="1">
      <c r="B4" s="102" t="s">
        <v>268</v>
      </c>
      <c r="C4" s="115" t="s">
        <v>0</v>
      </c>
      <c r="D4" s="102" t="s">
        <v>270</v>
      </c>
      <c r="E4" s="103" t="s">
        <v>340</v>
      </c>
    </row>
    <row r="5" spans="2:5" ht="15" customHeight="1" thickBot="1"/>
    <row r="6" spans="2:5" ht="15" customHeight="1">
      <c r="B6" s="313">
        <v>2</v>
      </c>
      <c r="C6" s="311" t="s">
        <v>7</v>
      </c>
      <c r="D6" s="110" t="s">
        <v>341</v>
      </c>
      <c r="E6" s="99">
        <f>E8-25</f>
        <v>50</v>
      </c>
    </row>
    <row r="7" spans="2:5" ht="15" customHeight="1" thickBot="1">
      <c r="B7" s="314"/>
      <c r="C7" s="312"/>
      <c r="D7" s="105" t="s">
        <v>260</v>
      </c>
      <c r="E7" s="101">
        <f>100-E6</f>
        <v>50</v>
      </c>
    </row>
    <row r="8" spans="2:5" ht="15" customHeight="1">
      <c r="B8" s="313">
        <v>3</v>
      </c>
      <c r="C8" s="311" t="s">
        <v>7</v>
      </c>
      <c r="D8" s="110" t="s">
        <v>341</v>
      </c>
      <c r="E8" s="99">
        <f>E10-25</f>
        <v>75</v>
      </c>
    </row>
    <row r="9" spans="2:5" ht="15" customHeight="1" thickBot="1">
      <c r="B9" s="314"/>
      <c r="C9" s="312"/>
      <c r="D9" s="105" t="s">
        <v>260</v>
      </c>
      <c r="E9" s="101">
        <f>100-E8</f>
        <v>25</v>
      </c>
    </row>
    <row r="10" spans="2:5" ht="15" customHeight="1" thickBot="1">
      <c r="B10" s="107">
        <v>4</v>
      </c>
      <c r="C10" s="109" t="s">
        <v>7</v>
      </c>
      <c r="D10" s="111" t="s">
        <v>341</v>
      </c>
      <c r="E10" s="108">
        <v>100</v>
      </c>
    </row>
    <row r="11" spans="2:5" ht="15" customHeight="1" thickBot="1"/>
    <row r="12" spans="2:5" ht="15" customHeight="1">
      <c r="B12" s="313">
        <v>2</v>
      </c>
      <c r="C12" s="316" t="s">
        <v>8</v>
      </c>
      <c r="D12" s="113" t="s">
        <v>343</v>
      </c>
      <c r="E12" s="99">
        <f>E14-30</f>
        <v>40</v>
      </c>
    </row>
    <row r="13" spans="2:5" ht="15" customHeight="1" thickBot="1">
      <c r="B13" s="314"/>
      <c r="C13" s="317"/>
      <c r="D13" s="105" t="s">
        <v>260</v>
      </c>
      <c r="E13" s="101">
        <f>100-E12</f>
        <v>60</v>
      </c>
    </row>
    <row r="14" spans="2:5" ht="15" customHeight="1">
      <c r="B14" s="313">
        <v>3</v>
      </c>
      <c r="C14" s="316" t="s">
        <v>8</v>
      </c>
      <c r="D14" s="113" t="s">
        <v>343</v>
      </c>
      <c r="E14" s="99">
        <f>E16-30</f>
        <v>70</v>
      </c>
    </row>
    <row r="15" spans="2:5" ht="15" customHeight="1" thickBot="1">
      <c r="B15" s="314"/>
      <c r="C15" s="317"/>
      <c r="D15" s="105" t="s">
        <v>261</v>
      </c>
      <c r="E15" s="101">
        <f>100-E14</f>
        <v>30</v>
      </c>
    </row>
    <row r="16" spans="2:5" ht="15" customHeight="1" thickBot="1">
      <c r="B16" s="107">
        <v>4</v>
      </c>
      <c r="C16" s="112" t="s">
        <v>8</v>
      </c>
      <c r="D16" s="114" t="s">
        <v>343</v>
      </c>
      <c r="E16" s="108">
        <v>100</v>
      </c>
    </row>
    <row r="17" spans="2:5" ht="15" customHeight="1" thickBot="1">
      <c r="C17" s="98"/>
    </row>
    <row r="18" spans="2:5" ht="15" customHeight="1">
      <c r="B18" s="325">
        <v>3</v>
      </c>
      <c r="C18" s="324" t="s">
        <v>19</v>
      </c>
      <c r="D18" s="104" t="s">
        <v>344</v>
      </c>
      <c r="E18" s="99">
        <f>E22-30</f>
        <v>40</v>
      </c>
    </row>
    <row r="19" spans="2:5" ht="15" customHeight="1">
      <c r="B19" s="319"/>
      <c r="C19" s="322"/>
      <c r="D19" s="48" t="s">
        <v>261</v>
      </c>
      <c r="E19" s="100">
        <f>35</f>
        <v>35</v>
      </c>
    </row>
    <row r="20" spans="2:5" ht="15" customHeight="1">
      <c r="B20" s="319"/>
      <c r="C20" s="322"/>
      <c r="D20" s="48" t="s">
        <v>262</v>
      </c>
      <c r="E20" s="100">
        <f>(100-E19-E18)/2</f>
        <v>12.5</v>
      </c>
    </row>
    <row r="21" spans="2:5" ht="15" customHeight="1" thickBot="1">
      <c r="B21" s="320"/>
      <c r="C21" s="323"/>
      <c r="D21" s="106" t="s">
        <v>263</v>
      </c>
      <c r="E21" s="101">
        <f>100-E18-E19-E20</f>
        <v>12.5</v>
      </c>
    </row>
    <row r="22" spans="2:5" ht="15" customHeight="1">
      <c r="B22" s="318">
        <v>4</v>
      </c>
      <c r="C22" s="321" t="s">
        <v>19</v>
      </c>
      <c r="D22" s="118" t="s">
        <v>344</v>
      </c>
      <c r="E22" s="116">
        <f>E25-30</f>
        <v>70</v>
      </c>
    </row>
    <row r="23" spans="2:5" ht="15" customHeight="1">
      <c r="B23" s="319"/>
      <c r="C23" s="322"/>
      <c r="D23" s="48" t="s">
        <v>262</v>
      </c>
      <c r="E23" s="100">
        <f>(100-E22)/2</f>
        <v>15</v>
      </c>
    </row>
    <row r="24" spans="2:5" ht="15" customHeight="1" thickBot="1">
      <c r="B24" s="320"/>
      <c r="C24" s="323"/>
      <c r="D24" s="106" t="s">
        <v>263</v>
      </c>
      <c r="E24" s="101">
        <f>100-E22-E23</f>
        <v>15</v>
      </c>
    </row>
    <row r="25" spans="2:5" ht="15" customHeight="1" thickBot="1">
      <c r="B25" s="117">
        <v>5</v>
      </c>
      <c r="C25" s="120" t="s">
        <v>19</v>
      </c>
      <c r="D25" s="119" t="s">
        <v>344</v>
      </c>
      <c r="E25" s="108">
        <v>100</v>
      </c>
    </row>
  </sheetData>
  <mergeCells count="14">
    <mergeCell ref="B12:B13"/>
    <mergeCell ref="C12:C13"/>
    <mergeCell ref="B22:B24"/>
    <mergeCell ref="C22:C24"/>
    <mergeCell ref="B14:B15"/>
    <mergeCell ref="C14:C15"/>
    <mergeCell ref="C18:C21"/>
    <mergeCell ref="B18:B21"/>
    <mergeCell ref="D2:E2"/>
    <mergeCell ref="C6:C7"/>
    <mergeCell ref="C8:C9"/>
    <mergeCell ref="B6:B7"/>
    <mergeCell ref="B8:B9"/>
    <mergeCell ref="B2:C2"/>
  </mergeCells>
  <pageMargins left="0.7" right="0.7" top="0.75" bottom="0.75" header="0.3" footer="0.3"/>
  <ignoredErrors>
    <ignoredError sqref="E7:E8 E13:E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AN201"/>
  <sheetViews>
    <sheetView workbookViewId="0">
      <selection activeCell="B83" sqref="B83"/>
    </sheetView>
  </sheetViews>
  <sheetFormatPr defaultRowHeight="15"/>
  <cols>
    <col min="1" max="1" width="2.85546875" style="2" customWidth="1"/>
    <col min="2" max="2" width="20" style="2" customWidth="1"/>
    <col min="3" max="3" width="5.28515625" style="2" customWidth="1"/>
    <col min="4" max="4" width="12.42578125" style="2" customWidth="1"/>
    <col min="5" max="5" width="6.5703125" style="2" customWidth="1"/>
    <col min="6" max="6" width="2.85546875" style="2" customWidth="1"/>
    <col min="7" max="7" width="16.42578125" style="2" customWidth="1"/>
    <col min="8" max="8" width="5.28515625" style="2" customWidth="1"/>
    <col min="9" max="9" width="16.5703125" style="2" customWidth="1"/>
    <col min="10" max="10" width="6.5703125" style="2" customWidth="1"/>
    <col min="11" max="11" width="2.85546875" style="2" customWidth="1"/>
    <col min="12" max="12" width="17.42578125" style="2" customWidth="1"/>
    <col min="13" max="13" width="5.28515625" style="2" customWidth="1"/>
    <col min="14" max="14" width="14.28515625" style="2" customWidth="1"/>
    <col min="15" max="15" width="6.5703125" style="2" customWidth="1"/>
    <col min="16" max="16" width="2.85546875" style="2" customWidth="1"/>
    <col min="17" max="17" width="18.85546875" style="2" customWidth="1"/>
    <col min="18" max="18" width="5.28515625" style="2" customWidth="1"/>
    <col min="19" max="19" width="14.85546875" style="2" customWidth="1"/>
    <col min="20" max="20" width="6.5703125" style="2" customWidth="1"/>
    <col min="21" max="21" width="2.85546875" style="2" customWidth="1"/>
    <col min="22" max="22" width="17" style="2" customWidth="1"/>
    <col min="23" max="23" width="5.28515625" style="2" customWidth="1"/>
    <col min="24" max="24" width="15.42578125" style="2" customWidth="1"/>
    <col min="25" max="25" width="6.5703125" style="2" customWidth="1"/>
    <col min="26" max="26" width="2.85546875" style="2" customWidth="1"/>
    <col min="27" max="27" width="19.28515625" style="2" customWidth="1"/>
    <col min="28" max="28" width="5.28515625" style="2" customWidth="1"/>
    <col min="29" max="29" width="15.7109375" style="2" customWidth="1"/>
    <col min="30" max="30" width="6.5703125" style="2" customWidth="1"/>
    <col min="31" max="31" width="2.85546875" style="2" customWidth="1"/>
    <col min="32" max="32" width="19.7109375" style="2" customWidth="1"/>
    <col min="33" max="33" width="5.28515625" style="2" customWidth="1"/>
    <col min="34" max="34" width="9.7109375" style="2" customWidth="1"/>
    <col min="35" max="35" width="6.5703125" style="2" customWidth="1"/>
    <col min="36" max="36" width="2.85546875" style="2" customWidth="1"/>
    <col min="37" max="37" width="18.140625" style="2" customWidth="1"/>
    <col min="38" max="38" width="5.28515625" style="2" customWidth="1"/>
    <col min="39" max="39" width="13.5703125" style="2" customWidth="1"/>
    <col min="40" max="40" width="6.5703125" style="2" customWidth="1"/>
    <col min="41" max="41" width="2.85546875" style="2" customWidth="1"/>
    <col min="42" max="16384" width="9.140625" style="2"/>
  </cols>
  <sheetData>
    <row r="2" spans="2:40">
      <c r="B2" s="4" t="s">
        <v>6</v>
      </c>
      <c r="K2" s="4" t="s">
        <v>237</v>
      </c>
      <c r="M2" s="2">
        <f>COUNT(B7:AN201) - R2</f>
        <v>348</v>
      </c>
      <c r="O2" s="4" t="s">
        <v>238</v>
      </c>
      <c r="R2" s="2">
        <f>COUNT(E7,E14,E22,E26,E39,E44,E52,E56,E59,E65,E68,E73,E75,E78,E80,J7,J16,J23,J26,J34,J37,J41,J43,J49,J52,J57,O7,O11,O20,O27,O31,O37,O42,O52,O58,O67,O77,O82,O85,O88,T7,T14,T21,T32,T49,T59,T74,T78,T82,T90,T98,T106,T115,T119,T124,T129,T136,T138,T143,T149,T153,T156,T159,T162,T165,T171,T173,T175,T177,T179,T181,T183,T185,T187,T191,T194,T197,T201,Y7,Y13,Y21,Y40,Y45,Y47,Y53,T28,Y57,Y59,Y61,Y65,Y67,AD7,AD12,AD25,AD30,AD35,AD39,AD42,AD46,AD49,AD52,AD55,AD58,AI7,AI8,AI9,AI10,AI13,AI15,AI21,AI28,AI35,AI38,AI40,AI42,AI45,AI48,AI53,AN7,AN9,AN11,AN14,AN25,AN27)</f>
        <v>124</v>
      </c>
    </row>
    <row r="4" spans="2:40">
      <c r="B4" s="326" t="s">
        <v>72</v>
      </c>
      <c r="C4" s="326"/>
      <c r="D4" s="326"/>
      <c r="E4" s="326"/>
      <c r="G4" s="326" t="s">
        <v>73</v>
      </c>
      <c r="H4" s="326"/>
      <c r="I4" s="326"/>
      <c r="J4" s="326"/>
      <c r="L4" s="326" t="s">
        <v>74</v>
      </c>
      <c r="M4" s="326"/>
      <c r="N4" s="326"/>
      <c r="O4" s="326"/>
      <c r="Q4" s="326" t="s">
        <v>97</v>
      </c>
      <c r="R4" s="326"/>
      <c r="S4" s="326"/>
      <c r="T4" s="326"/>
      <c r="V4" s="326" t="s">
        <v>98</v>
      </c>
      <c r="W4" s="326"/>
      <c r="X4" s="326"/>
      <c r="Y4" s="326"/>
      <c r="AA4" s="326" t="s">
        <v>126</v>
      </c>
      <c r="AB4" s="326"/>
      <c r="AC4" s="326"/>
      <c r="AD4" s="326"/>
      <c r="AF4" s="326" t="s">
        <v>194</v>
      </c>
      <c r="AG4" s="326"/>
      <c r="AH4" s="326"/>
      <c r="AI4" s="326"/>
      <c r="AK4" s="327" t="s">
        <v>221</v>
      </c>
      <c r="AL4" s="326"/>
      <c r="AM4" s="326"/>
      <c r="AN4" s="326"/>
    </row>
    <row r="6" spans="2:40">
      <c r="B6" s="2" t="s">
        <v>9</v>
      </c>
      <c r="C6" s="2" t="s">
        <v>0</v>
      </c>
      <c r="D6" s="2" t="s">
        <v>3</v>
      </c>
      <c r="E6" s="2" t="s">
        <v>30</v>
      </c>
      <c r="G6" s="2" t="s">
        <v>9</v>
      </c>
      <c r="H6" s="2" t="s">
        <v>0</v>
      </c>
      <c r="I6" s="2" t="s">
        <v>3</v>
      </c>
      <c r="J6" s="2" t="s">
        <v>30</v>
      </c>
      <c r="L6" s="2" t="s">
        <v>9</v>
      </c>
      <c r="M6" s="2" t="s">
        <v>0</v>
      </c>
      <c r="N6" s="2" t="s">
        <v>3</v>
      </c>
      <c r="O6" s="2" t="s">
        <v>30</v>
      </c>
      <c r="Q6" s="2" t="s">
        <v>9</v>
      </c>
      <c r="R6" s="2" t="s">
        <v>0</v>
      </c>
      <c r="S6" s="2" t="s">
        <v>3</v>
      </c>
      <c r="T6" s="2" t="s">
        <v>30</v>
      </c>
      <c r="V6" s="2" t="s">
        <v>9</v>
      </c>
      <c r="W6" s="2" t="s">
        <v>0</v>
      </c>
      <c r="X6" s="2" t="s">
        <v>3</v>
      </c>
      <c r="Y6" s="2" t="s">
        <v>30</v>
      </c>
      <c r="AA6" s="2" t="s">
        <v>9</v>
      </c>
      <c r="AB6" s="2" t="s">
        <v>0</v>
      </c>
      <c r="AC6" s="2" t="s">
        <v>3</v>
      </c>
      <c r="AD6" s="2" t="s">
        <v>30</v>
      </c>
      <c r="AF6" s="2" t="s">
        <v>9</v>
      </c>
      <c r="AG6" s="2" t="s">
        <v>0</v>
      </c>
      <c r="AH6" s="2" t="s">
        <v>3</v>
      </c>
      <c r="AI6" s="2" t="s">
        <v>30</v>
      </c>
      <c r="AK6" s="2" t="s">
        <v>9</v>
      </c>
      <c r="AL6" s="2" t="s">
        <v>0</v>
      </c>
      <c r="AM6" s="2" t="s">
        <v>3</v>
      </c>
      <c r="AN6" s="2" t="s">
        <v>30</v>
      </c>
    </row>
    <row r="7" spans="2:40">
      <c r="B7" s="2" t="s">
        <v>4</v>
      </c>
      <c r="C7" s="2" t="s">
        <v>5</v>
      </c>
      <c r="D7" s="2" t="s">
        <v>11</v>
      </c>
      <c r="E7" s="2">
        <v>2</v>
      </c>
      <c r="G7" s="2" t="s">
        <v>53</v>
      </c>
      <c r="H7" s="2" t="s">
        <v>5</v>
      </c>
      <c r="I7" s="2" t="s">
        <v>11</v>
      </c>
      <c r="J7" s="2">
        <v>19</v>
      </c>
      <c r="L7" s="2" t="s">
        <v>75</v>
      </c>
      <c r="M7" s="2" t="s">
        <v>5</v>
      </c>
      <c r="N7" s="2" t="s">
        <v>11</v>
      </c>
      <c r="O7" s="2">
        <v>6</v>
      </c>
      <c r="Q7" s="2" t="s">
        <v>144</v>
      </c>
      <c r="R7" s="2" t="s">
        <v>5</v>
      </c>
      <c r="S7" s="2" t="s">
        <v>11</v>
      </c>
      <c r="T7" s="2">
        <v>14</v>
      </c>
      <c r="V7" s="2" t="s">
        <v>99</v>
      </c>
      <c r="W7" s="2" t="s">
        <v>5</v>
      </c>
      <c r="X7" s="2" t="s">
        <v>11</v>
      </c>
      <c r="Y7" s="2">
        <v>3</v>
      </c>
      <c r="AA7" s="2" t="s">
        <v>127</v>
      </c>
      <c r="AB7" s="2" t="s">
        <v>5</v>
      </c>
      <c r="AC7" s="2" t="s">
        <v>11</v>
      </c>
      <c r="AD7" s="2">
        <v>18</v>
      </c>
      <c r="AF7" s="2" t="s">
        <v>195</v>
      </c>
      <c r="AG7" s="2" t="s">
        <v>5</v>
      </c>
      <c r="AH7" s="2" t="s">
        <v>11</v>
      </c>
      <c r="AI7" s="2">
        <v>27</v>
      </c>
      <c r="AK7" s="1" t="s">
        <v>222</v>
      </c>
      <c r="AL7" s="2" t="s">
        <v>5</v>
      </c>
      <c r="AM7" s="2" t="s">
        <v>11</v>
      </c>
      <c r="AN7" s="2">
        <v>36</v>
      </c>
    </row>
    <row r="8" spans="2:40">
      <c r="B8" s="53" t="s">
        <v>4</v>
      </c>
      <c r="C8" s="53" t="s">
        <v>7</v>
      </c>
      <c r="D8" s="53" t="s">
        <v>10</v>
      </c>
      <c r="E8" s="53">
        <v>5043</v>
      </c>
      <c r="G8" s="53" t="s">
        <v>53</v>
      </c>
      <c r="H8" s="53" t="s">
        <v>7</v>
      </c>
      <c r="I8" s="53" t="s">
        <v>10</v>
      </c>
      <c r="J8" s="53">
        <v>5058</v>
      </c>
      <c r="L8" s="53" t="s">
        <v>75</v>
      </c>
      <c r="M8" s="53" t="s">
        <v>7</v>
      </c>
      <c r="N8" s="53" t="s">
        <v>10</v>
      </c>
      <c r="O8" s="53">
        <v>5046</v>
      </c>
      <c r="Q8" s="53" t="s">
        <v>144</v>
      </c>
      <c r="R8" s="53" t="s">
        <v>7</v>
      </c>
      <c r="S8" s="53" t="s">
        <v>10</v>
      </c>
      <c r="T8" s="53">
        <v>5053</v>
      </c>
      <c r="V8" s="53" t="s">
        <v>99</v>
      </c>
      <c r="W8" s="53" t="s">
        <v>7</v>
      </c>
      <c r="X8" s="53" t="s">
        <v>10</v>
      </c>
      <c r="Y8" s="53">
        <v>5044</v>
      </c>
      <c r="AA8" s="53" t="s">
        <v>127</v>
      </c>
      <c r="AB8" s="53" t="s">
        <v>7</v>
      </c>
      <c r="AC8" s="53" t="s">
        <v>10</v>
      </c>
      <c r="AD8" s="53">
        <v>5057</v>
      </c>
      <c r="AF8" s="2" t="s">
        <v>196</v>
      </c>
      <c r="AG8" s="7" t="s">
        <v>2</v>
      </c>
      <c r="AH8" s="2" t="s">
        <v>11</v>
      </c>
      <c r="AI8" s="2">
        <v>5994</v>
      </c>
    </row>
    <row r="9" spans="2:40">
      <c r="B9" s="55" t="s">
        <v>4</v>
      </c>
      <c r="C9" s="55" t="s">
        <v>8</v>
      </c>
      <c r="D9" s="55" t="s">
        <v>12</v>
      </c>
      <c r="E9" s="55">
        <v>5991</v>
      </c>
      <c r="G9" s="55" t="s">
        <v>53</v>
      </c>
      <c r="H9" s="55" t="s">
        <v>8</v>
      </c>
      <c r="I9" s="55" t="s">
        <v>17</v>
      </c>
      <c r="J9" s="55">
        <v>5086</v>
      </c>
      <c r="L9" s="52" t="s">
        <v>75</v>
      </c>
      <c r="M9" s="52" t="s">
        <v>1</v>
      </c>
      <c r="N9" s="52" t="s">
        <v>29</v>
      </c>
      <c r="O9" s="52">
        <v>5251</v>
      </c>
      <c r="Q9" s="55" t="s">
        <v>144</v>
      </c>
      <c r="R9" s="55" t="s">
        <v>8</v>
      </c>
      <c r="S9" s="55" t="s">
        <v>17</v>
      </c>
      <c r="T9" s="55">
        <v>5091</v>
      </c>
      <c r="V9" s="55" t="s">
        <v>99</v>
      </c>
      <c r="W9" s="55" t="s">
        <v>8</v>
      </c>
      <c r="X9" s="55" t="s">
        <v>17</v>
      </c>
      <c r="Y9" s="55">
        <v>5122</v>
      </c>
      <c r="AA9" s="55" t="s">
        <v>127</v>
      </c>
      <c r="AB9" s="55" t="s">
        <v>8</v>
      </c>
      <c r="AC9" s="55" t="s">
        <v>17</v>
      </c>
      <c r="AD9" s="55">
        <v>5124</v>
      </c>
      <c r="AF9" s="2" t="s">
        <v>197</v>
      </c>
      <c r="AG9" s="7" t="s">
        <v>5</v>
      </c>
      <c r="AH9" s="2" t="s">
        <v>200</v>
      </c>
      <c r="AI9" s="2">
        <v>5365</v>
      </c>
      <c r="AK9" s="1" t="s">
        <v>223</v>
      </c>
      <c r="AL9" s="2" t="s">
        <v>5</v>
      </c>
      <c r="AM9" s="2" t="s">
        <v>11</v>
      </c>
      <c r="AN9" s="2">
        <v>37</v>
      </c>
    </row>
    <row r="10" spans="2:40">
      <c r="B10" s="52" t="s">
        <v>4</v>
      </c>
      <c r="C10" s="52" t="s">
        <v>1</v>
      </c>
      <c r="D10" s="52" t="s">
        <v>13</v>
      </c>
      <c r="E10" s="52">
        <v>5280</v>
      </c>
      <c r="G10" s="54" t="s">
        <v>53</v>
      </c>
      <c r="H10" s="54" t="s">
        <v>19</v>
      </c>
      <c r="I10" s="54" t="s">
        <v>54</v>
      </c>
      <c r="J10" s="54">
        <v>5104</v>
      </c>
      <c r="Q10" s="54" t="s">
        <v>144</v>
      </c>
      <c r="R10" s="54" t="s">
        <v>19</v>
      </c>
      <c r="S10" s="54" t="s">
        <v>145</v>
      </c>
      <c r="T10" s="54">
        <v>5136</v>
      </c>
      <c r="V10" s="54" t="s">
        <v>99</v>
      </c>
      <c r="W10" s="54" t="s">
        <v>19</v>
      </c>
      <c r="X10" s="54" t="s">
        <v>100</v>
      </c>
      <c r="Y10" s="54">
        <v>5123</v>
      </c>
      <c r="AA10" s="54" t="s">
        <v>127</v>
      </c>
      <c r="AB10" s="54" t="s">
        <v>19</v>
      </c>
      <c r="AC10" s="54" t="s">
        <v>128</v>
      </c>
      <c r="AD10" s="54">
        <v>5125</v>
      </c>
      <c r="AF10" s="2" t="s">
        <v>197</v>
      </c>
      <c r="AG10" s="7" t="s">
        <v>5</v>
      </c>
      <c r="AH10" s="2" t="s">
        <v>145</v>
      </c>
      <c r="AI10" s="2">
        <v>5281</v>
      </c>
    </row>
    <row r="11" spans="2:40">
      <c r="B11" s="52" t="s">
        <v>4</v>
      </c>
      <c r="C11" s="52" t="s">
        <v>1</v>
      </c>
      <c r="D11" s="52" t="s">
        <v>14</v>
      </c>
      <c r="E11" s="52">
        <v>5271</v>
      </c>
      <c r="G11" s="52" t="s">
        <v>53</v>
      </c>
      <c r="H11" s="52" t="s">
        <v>1</v>
      </c>
      <c r="I11" s="52" t="s">
        <v>14</v>
      </c>
      <c r="J11" s="52">
        <v>5130</v>
      </c>
      <c r="L11" s="2" t="s">
        <v>76</v>
      </c>
      <c r="M11" s="2" t="s">
        <v>5</v>
      </c>
      <c r="N11" s="2" t="s">
        <v>11</v>
      </c>
      <c r="O11" s="2">
        <v>21</v>
      </c>
      <c r="Q11" s="52" t="s">
        <v>144</v>
      </c>
      <c r="R11" s="52" t="s">
        <v>1</v>
      </c>
      <c r="S11" s="52" t="s">
        <v>29</v>
      </c>
      <c r="T11" s="52">
        <v>5250</v>
      </c>
      <c r="V11" s="52" t="s">
        <v>99</v>
      </c>
      <c r="W11" s="52" t="s">
        <v>1</v>
      </c>
      <c r="X11" s="52" t="s">
        <v>14</v>
      </c>
      <c r="Y11" s="52">
        <v>5133</v>
      </c>
      <c r="AF11" s="52" t="s">
        <v>203</v>
      </c>
      <c r="AG11" s="58" t="s">
        <v>1</v>
      </c>
      <c r="AH11" s="52" t="s">
        <v>11</v>
      </c>
      <c r="AI11" s="52">
        <v>5305</v>
      </c>
      <c r="AK11" s="1" t="s">
        <v>224</v>
      </c>
      <c r="AL11" s="2" t="s">
        <v>5</v>
      </c>
      <c r="AM11" s="2" t="s">
        <v>11</v>
      </c>
      <c r="AN11" s="2">
        <v>23</v>
      </c>
    </row>
    <row r="12" spans="2:40">
      <c r="B12" s="52" t="s">
        <v>4</v>
      </c>
      <c r="C12" s="52" t="s">
        <v>1</v>
      </c>
      <c r="D12" s="52" t="s">
        <v>15</v>
      </c>
      <c r="E12" s="52">
        <v>5246</v>
      </c>
      <c r="L12" s="53" t="s">
        <v>76</v>
      </c>
      <c r="M12" s="53" t="s">
        <v>7</v>
      </c>
      <c r="N12" s="53" t="s">
        <v>10</v>
      </c>
      <c r="O12" s="53">
        <v>5060</v>
      </c>
      <c r="Q12" s="52" t="s">
        <v>144</v>
      </c>
      <c r="R12" s="52" t="s">
        <v>1</v>
      </c>
      <c r="S12" s="52" t="s">
        <v>14</v>
      </c>
      <c r="T12" s="52">
        <v>5141</v>
      </c>
      <c r="AA12" s="2" t="s">
        <v>129</v>
      </c>
      <c r="AB12" s="2" t="s">
        <v>5</v>
      </c>
      <c r="AC12" s="2" t="s">
        <v>11</v>
      </c>
      <c r="AD12" s="2">
        <v>52</v>
      </c>
      <c r="AF12" s="52" t="s">
        <v>204</v>
      </c>
      <c r="AG12" s="58" t="s">
        <v>1</v>
      </c>
      <c r="AH12" s="52" t="s">
        <v>11</v>
      </c>
      <c r="AI12" s="52">
        <v>5290</v>
      </c>
      <c r="AK12" s="54" t="s">
        <v>224</v>
      </c>
      <c r="AL12" s="59" t="s">
        <v>19</v>
      </c>
      <c r="AM12" s="54" t="s">
        <v>225</v>
      </c>
      <c r="AN12" s="54">
        <v>65</v>
      </c>
    </row>
    <row r="13" spans="2:40">
      <c r="G13" s="6" t="s">
        <v>53</v>
      </c>
      <c r="H13" s="6" t="s">
        <v>47</v>
      </c>
      <c r="I13" s="6" t="s">
        <v>70</v>
      </c>
      <c r="J13" s="6">
        <v>137</v>
      </c>
      <c r="L13" s="52" t="s">
        <v>76</v>
      </c>
      <c r="M13" s="52" t="s">
        <v>1</v>
      </c>
      <c r="N13" s="52" t="s">
        <v>29</v>
      </c>
      <c r="O13" s="52">
        <v>5252</v>
      </c>
      <c r="V13" s="3" t="s">
        <v>258</v>
      </c>
      <c r="W13" s="2" t="s">
        <v>5</v>
      </c>
      <c r="X13" s="2" t="s">
        <v>11</v>
      </c>
      <c r="Y13" s="2">
        <v>16</v>
      </c>
      <c r="AA13" s="53" t="s">
        <v>129</v>
      </c>
      <c r="AB13" s="53" t="s">
        <v>7</v>
      </c>
      <c r="AC13" s="53" t="s">
        <v>10</v>
      </c>
      <c r="AD13" s="53">
        <v>5072</v>
      </c>
      <c r="AF13" s="2" t="s">
        <v>205</v>
      </c>
      <c r="AG13" s="7" t="s">
        <v>5</v>
      </c>
      <c r="AH13" s="2" t="s">
        <v>11</v>
      </c>
      <c r="AI13" s="2">
        <v>5303</v>
      </c>
    </row>
    <row r="14" spans="2:40">
      <c r="B14" s="2" t="s">
        <v>16</v>
      </c>
      <c r="C14" s="2" t="s">
        <v>5</v>
      </c>
      <c r="D14" s="2" t="s">
        <v>11</v>
      </c>
      <c r="E14" s="2">
        <v>15</v>
      </c>
      <c r="G14" s="6" t="s">
        <v>53</v>
      </c>
      <c r="H14" s="6" t="s">
        <v>47</v>
      </c>
      <c r="I14" s="6" t="s">
        <v>71</v>
      </c>
      <c r="J14" s="6">
        <v>5282</v>
      </c>
      <c r="L14" s="52" t="s">
        <v>76</v>
      </c>
      <c r="M14" s="52" t="s">
        <v>1</v>
      </c>
      <c r="N14" s="52" t="s">
        <v>28</v>
      </c>
      <c r="O14" s="52">
        <v>5295</v>
      </c>
      <c r="Q14" s="2" t="s">
        <v>146</v>
      </c>
      <c r="R14" s="2" t="s">
        <v>5</v>
      </c>
      <c r="S14" s="2" t="s">
        <v>11</v>
      </c>
      <c r="T14" s="2">
        <v>13</v>
      </c>
      <c r="V14" s="53" t="s">
        <v>258</v>
      </c>
      <c r="W14" s="53" t="s">
        <v>7</v>
      </c>
      <c r="X14" s="53" t="s">
        <v>10</v>
      </c>
      <c r="Y14" s="53">
        <v>5055</v>
      </c>
      <c r="AA14" s="55" t="s">
        <v>129</v>
      </c>
      <c r="AB14" s="55" t="s">
        <v>8</v>
      </c>
      <c r="AC14" s="55" t="s">
        <v>17</v>
      </c>
      <c r="AD14" s="55">
        <v>5099</v>
      </c>
      <c r="AF14" s="52" t="s">
        <v>205</v>
      </c>
      <c r="AG14" s="58" t="s">
        <v>1</v>
      </c>
      <c r="AH14" s="52" t="s">
        <v>206</v>
      </c>
      <c r="AI14" s="52">
        <v>5304</v>
      </c>
      <c r="AK14" s="1" t="s">
        <v>226</v>
      </c>
      <c r="AL14" s="2" t="s">
        <v>5</v>
      </c>
      <c r="AM14" s="2" t="s">
        <v>11</v>
      </c>
      <c r="AN14" s="2">
        <v>4</v>
      </c>
    </row>
    <row r="15" spans="2:40">
      <c r="B15" s="53" t="s">
        <v>16</v>
      </c>
      <c r="C15" s="53" t="s">
        <v>7</v>
      </c>
      <c r="D15" s="53" t="s">
        <v>10</v>
      </c>
      <c r="E15" s="53">
        <v>5054</v>
      </c>
      <c r="Q15" s="53" t="s">
        <v>146</v>
      </c>
      <c r="R15" s="53" t="s">
        <v>7</v>
      </c>
      <c r="S15" s="53" t="s">
        <v>10</v>
      </c>
      <c r="T15" s="53">
        <v>5052</v>
      </c>
      <c r="V15" s="55" t="s">
        <v>258</v>
      </c>
      <c r="W15" s="55" t="s">
        <v>8</v>
      </c>
      <c r="X15" s="55" t="s">
        <v>17</v>
      </c>
      <c r="Y15" s="55">
        <v>5094</v>
      </c>
      <c r="AA15" s="54" t="s">
        <v>129</v>
      </c>
      <c r="AB15" s="54" t="s">
        <v>19</v>
      </c>
      <c r="AC15" s="54" t="s">
        <v>130</v>
      </c>
      <c r="AD15" s="54">
        <v>5129</v>
      </c>
      <c r="AF15" s="2" t="s">
        <v>207</v>
      </c>
      <c r="AG15" s="7" t="s">
        <v>5</v>
      </c>
      <c r="AH15" s="2" t="s">
        <v>11</v>
      </c>
      <c r="AI15" s="2">
        <v>5255</v>
      </c>
      <c r="AK15" s="54" t="s">
        <v>226</v>
      </c>
      <c r="AL15" s="59" t="s">
        <v>19</v>
      </c>
      <c r="AM15" s="54" t="s">
        <v>227</v>
      </c>
      <c r="AN15" s="54">
        <v>64</v>
      </c>
    </row>
    <row r="16" spans="2:40">
      <c r="B16" s="55" t="s">
        <v>16</v>
      </c>
      <c r="C16" s="55" t="s">
        <v>8</v>
      </c>
      <c r="D16" s="55" t="s">
        <v>17</v>
      </c>
      <c r="E16" s="55">
        <v>5148</v>
      </c>
      <c r="G16" s="2" t="s">
        <v>55</v>
      </c>
      <c r="H16" s="2" t="s">
        <v>5</v>
      </c>
      <c r="I16" s="2" t="s">
        <v>11</v>
      </c>
      <c r="J16" s="2">
        <v>5</v>
      </c>
      <c r="L16" s="6" t="s">
        <v>76</v>
      </c>
      <c r="M16" s="6" t="s">
        <v>47</v>
      </c>
      <c r="N16" s="6" t="s">
        <v>91</v>
      </c>
      <c r="O16" s="6">
        <v>147</v>
      </c>
      <c r="Q16" s="55" t="s">
        <v>146</v>
      </c>
      <c r="R16" s="55" t="s">
        <v>8</v>
      </c>
      <c r="S16" s="55" t="s">
        <v>17</v>
      </c>
      <c r="T16" s="55">
        <v>5090</v>
      </c>
      <c r="V16" s="55" t="s">
        <v>258</v>
      </c>
      <c r="W16" s="55" t="s">
        <v>8</v>
      </c>
      <c r="X16" s="55" t="s">
        <v>150</v>
      </c>
      <c r="Y16" s="55">
        <v>61</v>
      </c>
      <c r="AA16" s="52" t="s">
        <v>129</v>
      </c>
      <c r="AB16" s="52" t="s">
        <v>1</v>
      </c>
      <c r="AC16" s="52" t="s">
        <v>58</v>
      </c>
      <c r="AD16" s="52">
        <v>5314</v>
      </c>
      <c r="AF16" s="52" t="s">
        <v>208</v>
      </c>
      <c r="AG16" s="58" t="s">
        <v>1</v>
      </c>
      <c r="AH16" s="52" t="s">
        <v>11</v>
      </c>
      <c r="AI16" s="52">
        <v>5254</v>
      </c>
      <c r="AK16" s="54" t="s">
        <v>226</v>
      </c>
      <c r="AL16" s="59" t="s">
        <v>19</v>
      </c>
      <c r="AM16" s="54" t="s">
        <v>228</v>
      </c>
      <c r="AN16" s="54">
        <v>5277</v>
      </c>
    </row>
    <row r="17" spans="2:40">
      <c r="B17" s="54" t="s">
        <v>16</v>
      </c>
      <c r="C17" s="54" t="s">
        <v>19</v>
      </c>
      <c r="D17" s="54" t="s">
        <v>18</v>
      </c>
      <c r="E17" s="54">
        <v>5147</v>
      </c>
      <c r="G17" s="53" t="s">
        <v>55</v>
      </c>
      <c r="H17" s="53" t="s">
        <v>7</v>
      </c>
      <c r="I17" s="53" t="s">
        <v>10</v>
      </c>
      <c r="J17" s="53">
        <v>5045</v>
      </c>
      <c r="L17" s="6" t="s">
        <v>76</v>
      </c>
      <c r="M17" s="6" t="s">
        <v>47</v>
      </c>
      <c r="N17" s="6" t="s">
        <v>92</v>
      </c>
      <c r="O17" s="6">
        <v>5319</v>
      </c>
      <c r="Q17" s="54" t="s">
        <v>146</v>
      </c>
      <c r="R17" s="54" t="s">
        <v>19</v>
      </c>
      <c r="S17" s="54" t="s">
        <v>147</v>
      </c>
      <c r="T17" s="54">
        <v>5137</v>
      </c>
      <c r="V17" s="54" t="s">
        <v>258</v>
      </c>
      <c r="W17" s="54" t="s">
        <v>19</v>
      </c>
      <c r="X17" s="54" t="s">
        <v>56</v>
      </c>
      <c r="Y17" s="54">
        <v>51</v>
      </c>
      <c r="AA17" s="52" t="s">
        <v>129</v>
      </c>
      <c r="AB17" s="52" t="s">
        <v>1</v>
      </c>
      <c r="AC17" s="52" t="s">
        <v>25</v>
      </c>
      <c r="AD17" s="52">
        <v>5289</v>
      </c>
      <c r="AF17" s="54" t="s">
        <v>198</v>
      </c>
      <c r="AG17" s="59" t="s">
        <v>19</v>
      </c>
      <c r="AH17" s="54" t="s">
        <v>199</v>
      </c>
      <c r="AI17" s="54">
        <v>5362</v>
      </c>
      <c r="AK17" s="54" t="s">
        <v>226</v>
      </c>
      <c r="AL17" s="59" t="s">
        <v>19</v>
      </c>
      <c r="AM17" s="54" t="s">
        <v>229</v>
      </c>
      <c r="AN17" s="54">
        <v>5283</v>
      </c>
    </row>
    <row r="18" spans="2:40">
      <c r="B18" s="52" t="s">
        <v>16</v>
      </c>
      <c r="C18" s="52" t="s">
        <v>1</v>
      </c>
      <c r="D18" s="52" t="s">
        <v>13</v>
      </c>
      <c r="E18" s="52">
        <v>5279</v>
      </c>
      <c r="G18" s="55" t="s">
        <v>55</v>
      </c>
      <c r="H18" s="55" t="s">
        <v>8</v>
      </c>
      <c r="I18" s="55" t="s">
        <v>17</v>
      </c>
      <c r="J18" s="55">
        <v>5087</v>
      </c>
      <c r="L18" s="51" t="s">
        <v>76</v>
      </c>
      <c r="M18" s="51" t="s">
        <v>96</v>
      </c>
      <c r="N18" s="51" t="s">
        <v>95</v>
      </c>
      <c r="O18" s="51">
        <v>162</v>
      </c>
      <c r="Q18" s="52" t="s">
        <v>146</v>
      </c>
      <c r="R18" s="52" t="s">
        <v>1</v>
      </c>
      <c r="S18" s="52" t="s">
        <v>29</v>
      </c>
      <c r="T18" s="52">
        <v>5249</v>
      </c>
      <c r="V18" s="54" t="s">
        <v>258</v>
      </c>
      <c r="W18" s="54" t="s">
        <v>19</v>
      </c>
      <c r="X18" s="54" t="s">
        <v>101</v>
      </c>
      <c r="Y18" s="54">
        <v>5154</v>
      </c>
      <c r="AA18" s="52" t="s">
        <v>129</v>
      </c>
      <c r="AB18" s="52" t="s">
        <v>1</v>
      </c>
      <c r="AC18" s="52" t="s">
        <v>28</v>
      </c>
      <c r="AD18" s="52">
        <v>5239</v>
      </c>
      <c r="AF18" s="54" t="s">
        <v>198</v>
      </c>
      <c r="AG18" s="59" t="s">
        <v>19</v>
      </c>
      <c r="AH18" s="54" t="s">
        <v>201</v>
      </c>
      <c r="AI18" s="54">
        <v>5349</v>
      </c>
      <c r="AK18" s="54" t="s">
        <v>226</v>
      </c>
      <c r="AL18" s="59" t="s">
        <v>19</v>
      </c>
      <c r="AM18" s="54" t="s">
        <v>230</v>
      </c>
      <c r="AN18" s="54">
        <v>5212</v>
      </c>
    </row>
    <row r="19" spans="2:40">
      <c r="B19" s="52" t="s">
        <v>16</v>
      </c>
      <c r="C19" s="52" t="s">
        <v>1</v>
      </c>
      <c r="D19" s="52" t="s">
        <v>14</v>
      </c>
      <c r="E19" s="52">
        <v>5270</v>
      </c>
      <c r="G19" s="54" t="s">
        <v>55</v>
      </c>
      <c r="H19" s="54" t="s">
        <v>19</v>
      </c>
      <c r="I19" s="54" t="s">
        <v>56</v>
      </c>
      <c r="J19" s="54">
        <v>5181</v>
      </c>
      <c r="Q19" s="52" t="s">
        <v>146</v>
      </c>
      <c r="R19" s="52" t="s">
        <v>1</v>
      </c>
      <c r="S19" s="52" t="s">
        <v>14</v>
      </c>
      <c r="T19" s="52">
        <v>5142</v>
      </c>
      <c r="V19" s="52" t="s">
        <v>258</v>
      </c>
      <c r="W19" s="52" t="s">
        <v>1</v>
      </c>
      <c r="X19" s="52" t="s">
        <v>14</v>
      </c>
      <c r="Y19" s="52">
        <v>5118</v>
      </c>
      <c r="AA19" s="52" t="s">
        <v>129</v>
      </c>
      <c r="AB19" s="52" t="s">
        <v>1</v>
      </c>
      <c r="AC19" s="52" t="s">
        <v>29</v>
      </c>
      <c r="AD19" s="52">
        <v>5163</v>
      </c>
      <c r="AF19" s="54" t="s">
        <v>198</v>
      </c>
      <c r="AG19" s="59" t="s">
        <v>19</v>
      </c>
      <c r="AH19" s="54" t="s">
        <v>202</v>
      </c>
      <c r="AI19" s="54">
        <v>5318</v>
      </c>
      <c r="AK19" s="54" t="s">
        <v>226</v>
      </c>
      <c r="AL19" s="59" t="s">
        <v>19</v>
      </c>
      <c r="AM19" s="54" t="s">
        <v>231</v>
      </c>
      <c r="AN19" s="54">
        <v>5361</v>
      </c>
    </row>
    <row r="20" spans="2:40">
      <c r="B20" s="52" t="s">
        <v>16</v>
      </c>
      <c r="C20" s="52" t="s">
        <v>1</v>
      </c>
      <c r="D20" s="52" t="s">
        <v>15</v>
      </c>
      <c r="E20" s="52">
        <v>5245</v>
      </c>
      <c r="G20" s="52" t="s">
        <v>55</v>
      </c>
      <c r="H20" s="52" t="s">
        <v>1</v>
      </c>
      <c r="I20" s="52" t="s">
        <v>13</v>
      </c>
      <c r="J20" s="52">
        <v>5293</v>
      </c>
      <c r="L20" s="2" t="s">
        <v>77</v>
      </c>
      <c r="M20" s="2" t="s">
        <v>5</v>
      </c>
      <c r="N20" s="2" t="s">
        <v>11</v>
      </c>
      <c r="O20" s="2">
        <v>17</v>
      </c>
      <c r="AA20" s="52" t="s">
        <v>129</v>
      </c>
      <c r="AB20" s="52" t="s">
        <v>1</v>
      </c>
      <c r="AC20" s="52" t="s">
        <v>14</v>
      </c>
      <c r="AD20" s="52">
        <v>5140</v>
      </c>
      <c r="AK20" s="52" t="s">
        <v>226</v>
      </c>
      <c r="AL20" s="58" t="s">
        <v>1</v>
      </c>
      <c r="AM20" s="52" t="s">
        <v>232</v>
      </c>
      <c r="AN20" s="52">
        <v>5168</v>
      </c>
    </row>
    <row r="21" spans="2:40">
      <c r="G21" s="52" t="s">
        <v>55</v>
      </c>
      <c r="H21" s="52" t="s">
        <v>1</v>
      </c>
      <c r="I21" s="52" t="s">
        <v>29</v>
      </c>
      <c r="J21" s="52">
        <v>5164</v>
      </c>
      <c r="L21" s="53" t="s">
        <v>77</v>
      </c>
      <c r="M21" s="53" t="s">
        <v>7</v>
      </c>
      <c r="N21" s="53" t="s">
        <v>10</v>
      </c>
      <c r="O21" s="53">
        <v>5056</v>
      </c>
      <c r="Q21" s="2" t="s">
        <v>148</v>
      </c>
      <c r="R21" s="2" t="s">
        <v>5</v>
      </c>
      <c r="S21" s="2" t="s">
        <v>11</v>
      </c>
      <c r="T21" s="2">
        <v>26</v>
      </c>
      <c r="V21" s="2" t="s">
        <v>103</v>
      </c>
      <c r="W21" s="2" t="s">
        <v>5</v>
      </c>
      <c r="X21" s="2" t="s">
        <v>11</v>
      </c>
      <c r="Y21" s="2">
        <v>110</v>
      </c>
      <c r="AF21" s="2" t="s">
        <v>198</v>
      </c>
      <c r="AG21" s="7" t="s">
        <v>5</v>
      </c>
      <c r="AH21" s="2" t="s">
        <v>11</v>
      </c>
      <c r="AI21" s="2">
        <v>68</v>
      </c>
      <c r="AK21" s="52" t="s">
        <v>226</v>
      </c>
      <c r="AL21" s="58" t="s">
        <v>1</v>
      </c>
      <c r="AM21" s="52" t="s">
        <v>233</v>
      </c>
      <c r="AN21" s="52">
        <v>5167</v>
      </c>
    </row>
    <row r="22" spans="2:40">
      <c r="B22" s="2" t="s">
        <v>20</v>
      </c>
      <c r="C22" s="2" t="s">
        <v>5</v>
      </c>
      <c r="D22" s="2" t="s">
        <v>11</v>
      </c>
      <c r="E22" s="2">
        <v>1</v>
      </c>
      <c r="L22" s="55" t="s">
        <v>77</v>
      </c>
      <c r="M22" s="55" t="s">
        <v>8</v>
      </c>
      <c r="N22" s="55" t="s">
        <v>17</v>
      </c>
      <c r="O22" s="55">
        <v>5088</v>
      </c>
      <c r="Q22" s="53" t="s">
        <v>148</v>
      </c>
      <c r="R22" s="53" t="s">
        <v>7</v>
      </c>
      <c r="S22" s="53" t="s">
        <v>10</v>
      </c>
      <c r="T22" s="53">
        <v>5064</v>
      </c>
      <c r="V22" s="53" t="s">
        <v>103</v>
      </c>
      <c r="W22" s="53" t="s">
        <v>7</v>
      </c>
      <c r="X22" s="53" t="s">
        <v>38</v>
      </c>
      <c r="Y22" s="53">
        <v>5204</v>
      </c>
      <c r="AA22" s="6" t="s">
        <v>129</v>
      </c>
      <c r="AB22" s="6" t="s">
        <v>47</v>
      </c>
      <c r="AC22" s="6" t="s">
        <v>135</v>
      </c>
      <c r="AD22" s="6">
        <v>159</v>
      </c>
      <c r="AF22" s="52" t="s">
        <v>198</v>
      </c>
      <c r="AG22" s="58" t="s">
        <v>1</v>
      </c>
      <c r="AH22" s="52" t="s">
        <v>14</v>
      </c>
      <c r="AI22" s="52">
        <v>79</v>
      </c>
      <c r="AK22" s="52" t="s">
        <v>226</v>
      </c>
      <c r="AL22" s="58" t="s">
        <v>1</v>
      </c>
      <c r="AM22" s="52" t="s">
        <v>24</v>
      </c>
      <c r="AN22" s="52">
        <v>90</v>
      </c>
    </row>
    <row r="23" spans="2:40">
      <c r="B23" s="53" t="s">
        <v>20</v>
      </c>
      <c r="C23" s="53" t="s">
        <v>7</v>
      </c>
      <c r="D23" s="53" t="s">
        <v>10</v>
      </c>
      <c r="E23" s="53">
        <v>5042</v>
      </c>
      <c r="G23" s="2" t="s">
        <v>61</v>
      </c>
      <c r="H23" s="7" t="s">
        <v>5</v>
      </c>
      <c r="I23" s="2" t="s">
        <v>11</v>
      </c>
      <c r="J23" s="2">
        <v>101</v>
      </c>
      <c r="L23" s="54" t="s">
        <v>77</v>
      </c>
      <c r="M23" s="54" t="s">
        <v>19</v>
      </c>
      <c r="N23" s="54" t="s">
        <v>45</v>
      </c>
      <c r="O23" s="54">
        <v>5284</v>
      </c>
      <c r="Q23" s="55" t="s">
        <v>148</v>
      </c>
      <c r="R23" s="55" t="s">
        <v>8</v>
      </c>
      <c r="S23" s="55" t="s">
        <v>17</v>
      </c>
      <c r="T23" s="55">
        <v>5092</v>
      </c>
      <c r="V23" s="53" t="s">
        <v>103</v>
      </c>
      <c r="W23" s="53" t="s">
        <v>7</v>
      </c>
      <c r="X23" s="53" t="s">
        <v>10</v>
      </c>
      <c r="Y23" s="53">
        <v>5179</v>
      </c>
      <c r="AA23" s="6" t="s">
        <v>129</v>
      </c>
      <c r="AB23" s="6" t="s">
        <v>47</v>
      </c>
      <c r="AC23" s="6" t="s">
        <v>136</v>
      </c>
      <c r="AD23" s="6">
        <v>5363</v>
      </c>
      <c r="AF23" s="54" t="s">
        <v>198</v>
      </c>
      <c r="AG23" s="59" t="s">
        <v>19</v>
      </c>
      <c r="AH23" s="54" t="s">
        <v>211</v>
      </c>
      <c r="AI23" s="54">
        <v>5160</v>
      </c>
      <c r="AK23" s="54" t="s">
        <v>226</v>
      </c>
      <c r="AL23" s="59" t="s">
        <v>19</v>
      </c>
      <c r="AM23" s="54" t="s">
        <v>234</v>
      </c>
      <c r="AN23" s="54">
        <v>81</v>
      </c>
    </row>
    <row r="24" spans="2:40">
      <c r="B24" s="52" t="s">
        <v>20</v>
      </c>
      <c r="C24" s="52" t="s">
        <v>1</v>
      </c>
      <c r="D24" s="52" t="s">
        <v>21</v>
      </c>
      <c r="E24" s="52">
        <v>5358</v>
      </c>
      <c r="G24" s="52" t="s">
        <v>61</v>
      </c>
      <c r="H24" s="58" t="s">
        <v>1</v>
      </c>
      <c r="I24" s="52" t="s">
        <v>25</v>
      </c>
      <c r="J24" s="52">
        <v>5157</v>
      </c>
      <c r="L24" s="52" t="s">
        <v>77</v>
      </c>
      <c r="M24" s="52" t="s">
        <v>1</v>
      </c>
      <c r="N24" s="52" t="s">
        <v>28</v>
      </c>
      <c r="O24" s="52">
        <v>5238</v>
      </c>
      <c r="Q24" s="55" t="s">
        <v>148</v>
      </c>
      <c r="R24" s="55" t="s">
        <v>8</v>
      </c>
      <c r="S24" s="55" t="s">
        <v>101</v>
      </c>
      <c r="T24" s="55">
        <v>5156</v>
      </c>
      <c r="V24" s="55" t="s">
        <v>103</v>
      </c>
      <c r="W24" s="55" t="s">
        <v>8</v>
      </c>
      <c r="X24" s="55" t="s">
        <v>39</v>
      </c>
      <c r="Y24" s="55">
        <v>5205</v>
      </c>
      <c r="AF24" s="52" t="s">
        <v>198</v>
      </c>
      <c r="AG24" s="58" t="s">
        <v>1</v>
      </c>
      <c r="AH24" s="52" t="s">
        <v>28</v>
      </c>
      <c r="AI24" s="52">
        <v>5297</v>
      </c>
      <c r="AK24" s="1"/>
      <c r="AL24" s="1"/>
    </row>
    <row r="25" spans="2:40">
      <c r="L25" s="52" t="s">
        <v>77</v>
      </c>
      <c r="M25" s="52" t="s">
        <v>1</v>
      </c>
      <c r="N25" s="52" t="s">
        <v>14</v>
      </c>
      <c r="O25" s="52">
        <v>5132</v>
      </c>
      <c r="Q25" s="52" t="s">
        <v>148</v>
      </c>
      <c r="R25" s="52" t="s">
        <v>1</v>
      </c>
      <c r="S25" s="52" t="s">
        <v>149</v>
      </c>
      <c r="T25" s="52">
        <v>5996</v>
      </c>
      <c r="V25" s="55" t="s">
        <v>103</v>
      </c>
      <c r="W25" s="55" t="s">
        <v>8</v>
      </c>
      <c r="X25" s="55" t="s">
        <v>17</v>
      </c>
      <c r="Y25" s="55">
        <v>5180</v>
      </c>
      <c r="AA25" s="2" t="s">
        <v>131</v>
      </c>
      <c r="AB25" s="7" t="s">
        <v>5</v>
      </c>
      <c r="AC25" s="2" t="s">
        <v>11</v>
      </c>
      <c r="AD25" s="2">
        <v>73</v>
      </c>
      <c r="AK25" s="1" t="s">
        <v>235</v>
      </c>
      <c r="AL25" s="2" t="s">
        <v>5</v>
      </c>
      <c r="AM25" s="2" t="s">
        <v>11</v>
      </c>
      <c r="AN25" s="2">
        <v>8</v>
      </c>
    </row>
    <row r="26" spans="2:40">
      <c r="B26" s="2" t="s">
        <v>22</v>
      </c>
      <c r="C26" s="2" t="s">
        <v>5</v>
      </c>
      <c r="D26" s="2" t="s">
        <v>11</v>
      </c>
      <c r="E26" s="2">
        <v>24</v>
      </c>
      <c r="G26" s="2" t="s">
        <v>57</v>
      </c>
      <c r="H26" s="2" t="s">
        <v>5</v>
      </c>
      <c r="I26" s="2" t="s">
        <v>11</v>
      </c>
      <c r="J26" s="2">
        <v>44</v>
      </c>
      <c r="Q26" s="52" t="s">
        <v>148</v>
      </c>
      <c r="R26" s="52" t="s">
        <v>1</v>
      </c>
      <c r="S26" s="52" t="s">
        <v>125</v>
      </c>
      <c r="T26" s="52">
        <v>5993</v>
      </c>
      <c r="V26" s="54" t="s">
        <v>103</v>
      </c>
      <c r="W26" s="54" t="s">
        <v>19</v>
      </c>
      <c r="X26" s="54" t="s">
        <v>104</v>
      </c>
      <c r="Y26" s="54">
        <v>5315</v>
      </c>
      <c r="AA26" s="52" t="s">
        <v>131</v>
      </c>
      <c r="AB26" s="52" t="s">
        <v>1</v>
      </c>
      <c r="AC26" s="52" t="s">
        <v>59</v>
      </c>
      <c r="AD26" s="52">
        <v>5226</v>
      </c>
      <c r="AF26" s="55" t="s">
        <v>195</v>
      </c>
      <c r="AG26" s="57" t="s">
        <v>8</v>
      </c>
      <c r="AH26" s="55" t="s">
        <v>17</v>
      </c>
      <c r="AI26" s="55">
        <v>88</v>
      </c>
    </row>
    <row r="27" spans="2:40">
      <c r="B27" s="53" t="s">
        <v>22</v>
      </c>
      <c r="C27" s="53" t="s">
        <v>7</v>
      </c>
      <c r="D27" s="53" t="s">
        <v>10</v>
      </c>
      <c r="E27" s="53">
        <v>5062</v>
      </c>
      <c r="G27" s="53" t="s">
        <v>57</v>
      </c>
      <c r="H27" s="53" t="s">
        <v>7</v>
      </c>
      <c r="I27" s="53" t="s">
        <v>10</v>
      </c>
      <c r="J27" s="53">
        <v>5069</v>
      </c>
      <c r="L27" s="2" t="s">
        <v>78</v>
      </c>
      <c r="M27" s="2" t="s">
        <v>5</v>
      </c>
      <c r="N27" s="2" t="s">
        <v>11</v>
      </c>
      <c r="O27" s="2">
        <v>11</v>
      </c>
      <c r="Q27" s="52" t="s">
        <v>148</v>
      </c>
      <c r="R27" s="52" t="s">
        <v>1</v>
      </c>
      <c r="S27" s="52" t="s">
        <v>14</v>
      </c>
      <c r="T27" s="52">
        <v>45</v>
      </c>
      <c r="V27" s="54" t="s">
        <v>103</v>
      </c>
      <c r="W27" s="54" t="s">
        <v>19</v>
      </c>
      <c r="X27" s="54" t="s">
        <v>40</v>
      </c>
      <c r="Y27" s="54">
        <v>5206</v>
      </c>
      <c r="AK27" s="1" t="s">
        <v>236</v>
      </c>
      <c r="AL27" s="2" t="s">
        <v>5</v>
      </c>
      <c r="AM27" s="2" t="s">
        <v>11</v>
      </c>
      <c r="AN27" s="2">
        <v>34</v>
      </c>
    </row>
    <row r="28" spans="2:40">
      <c r="B28" s="55" t="s">
        <v>22</v>
      </c>
      <c r="C28" s="55" t="s">
        <v>8</v>
      </c>
      <c r="D28" s="55" t="s">
        <v>17</v>
      </c>
      <c r="E28" s="55">
        <v>5084</v>
      </c>
      <c r="G28" s="55" t="s">
        <v>57</v>
      </c>
      <c r="H28" s="55" t="s">
        <v>8</v>
      </c>
      <c r="I28" s="55" t="s">
        <v>17</v>
      </c>
      <c r="J28" s="55">
        <v>5096</v>
      </c>
      <c r="L28" s="53" t="s">
        <v>78</v>
      </c>
      <c r="M28" s="53" t="s">
        <v>7</v>
      </c>
      <c r="N28" s="53" t="s">
        <v>10</v>
      </c>
      <c r="O28" s="53">
        <v>5050</v>
      </c>
      <c r="Q28" s="2" t="s">
        <v>148</v>
      </c>
      <c r="R28" s="7" t="s">
        <v>5</v>
      </c>
      <c r="S28" s="2" t="s">
        <v>112</v>
      </c>
      <c r="T28" s="2">
        <v>55</v>
      </c>
      <c r="V28" s="52" t="s">
        <v>103</v>
      </c>
      <c r="W28" s="52" t="s">
        <v>1</v>
      </c>
      <c r="X28" s="52" t="s">
        <v>13</v>
      </c>
      <c r="Y28" s="52">
        <v>5313</v>
      </c>
      <c r="AA28" s="52" t="s">
        <v>131</v>
      </c>
      <c r="AB28" s="58" t="s">
        <v>1</v>
      </c>
      <c r="AC28" s="52" t="s">
        <v>220</v>
      </c>
      <c r="AD28" s="52">
        <v>87</v>
      </c>
      <c r="AF28" s="2" t="s">
        <v>209</v>
      </c>
      <c r="AG28" s="7" t="s">
        <v>5</v>
      </c>
      <c r="AH28" s="2" t="s">
        <v>11</v>
      </c>
      <c r="AI28" s="2">
        <v>80</v>
      </c>
    </row>
    <row r="29" spans="2:40">
      <c r="B29" s="54" t="s">
        <v>22</v>
      </c>
      <c r="C29" s="54" t="s">
        <v>19</v>
      </c>
      <c r="D29" s="54" t="s">
        <v>23</v>
      </c>
      <c r="E29" s="54">
        <v>5301</v>
      </c>
      <c r="G29" s="52" t="s">
        <v>57</v>
      </c>
      <c r="H29" s="52" t="s">
        <v>1</v>
      </c>
      <c r="I29" s="52" t="s">
        <v>13</v>
      </c>
      <c r="J29" s="52">
        <v>5343</v>
      </c>
      <c r="L29" s="52" t="s">
        <v>78</v>
      </c>
      <c r="M29" s="52" t="s">
        <v>1</v>
      </c>
      <c r="N29" s="52" t="s">
        <v>52</v>
      </c>
      <c r="O29" s="52">
        <v>5346</v>
      </c>
      <c r="V29" s="52" t="s">
        <v>103</v>
      </c>
      <c r="W29" s="52" t="s">
        <v>1</v>
      </c>
      <c r="X29" s="52" t="s">
        <v>23</v>
      </c>
      <c r="Y29" s="52">
        <v>5300</v>
      </c>
      <c r="AF29" s="54" t="s">
        <v>209</v>
      </c>
      <c r="AG29" s="59" t="s">
        <v>19</v>
      </c>
      <c r="AH29" s="54" t="s">
        <v>40</v>
      </c>
      <c r="AI29" s="54">
        <v>5221</v>
      </c>
    </row>
    <row r="30" spans="2:40">
      <c r="B30" s="54" t="s">
        <v>22</v>
      </c>
      <c r="C30" s="54" t="s">
        <v>19</v>
      </c>
      <c r="D30" s="54" t="s">
        <v>24</v>
      </c>
      <c r="E30" s="54">
        <v>5126</v>
      </c>
      <c r="G30" s="52" t="s">
        <v>57</v>
      </c>
      <c r="H30" s="52" t="s">
        <v>1</v>
      </c>
      <c r="I30" s="52" t="s">
        <v>28</v>
      </c>
      <c r="J30" s="52">
        <v>5182</v>
      </c>
      <c r="Q30" s="6" t="s">
        <v>148</v>
      </c>
      <c r="R30" s="6" t="s">
        <v>47</v>
      </c>
      <c r="S30" s="6" t="s">
        <v>154</v>
      </c>
      <c r="T30" s="6">
        <v>94</v>
      </c>
      <c r="V30" s="52" t="s">
        <v>103</v>
      </c>
      <c r="W30" s="52" t="s">
        <v>1</v>
      </c>
      <c r="X30" s="52" t="s">
        <v>14</v>
      </c>
      <c r="Y30" s="52">
        <v>5267</v>
      </c>
      <c r="AA30" s="2" t="s">
        <v>132</v>
      </c>
      <c r="AB30" s="2" t="s">
        <v>5</v>
      </c>
      <c r="AC30" s="2" t="s">
        <v>11</v>
      </c>
      <c r="AD30" s="2">
        <v>85</v>
      </c>
    </row>
    <row r="31" spans="2:40">
      <c r="B31" s="52" t="s">
        <v>22</v>
      </c>
      <c r="C31" s="52" t="s">
        <v>1</v>
      </c>
      <c r="D31" s="52" t="s">
        <v>21</v>
      </c>
      <c r="E31" s="52">
        <v>5356</v>
      </c>
      <c r="G31" s="52" t="s">
        <v>57</v>
      </c>
      <c r="H31" s="52" t="s">
        <v>1</v>
      </c>
      <c r="I31" s="52" t="s">
        <v>58</v>
      </c>
      <c r="J31" s="52">
        <v>5306</v>
      </c>
      <c r="L31" s="2" t="s">
        <v>79</v>
      </c>
      <c r="M31" s="2" t="s">
        <v>5</v>
      </c>
      <c r="N31" s="2" t="s">
        <v>11</v>
      </c>
      <c r="O31" s="2">
        <v>28</v>
      </c>
      <c r="V31" s="52" t="s">
        <v>103</v>
      </c>
      <c r="W31" s="52" t="s">
        <v>1</v>
      </c>
      <c r="X31" s="52" t="s">
        <v>105</v>
      </c>
      <c r="Y31" s="52">
        <v>5220</v>
      </c>
      <c r="AA31" s="52" t="s">
        <v>132</v>
      </c>
      <c r="AB31" s="52" t="s">
        <v>1</v>
      </c>
      <c r="AC31" s="52" t="s">
        <v>32</v>
      </c>
      <c r="AD31" s="52">
        <v>5332</v>
      </c>
      <c r="AF31" s="52" t="s">
        <v>209</v>
      </c>
      <c r="AG31" s="58" t="s">
        <v>1</v>
      </c>
      <c r="AH31" s="52" t="s">
        <v>14</v>
      </c>
      <c r="AI31" s="52">
        <v>84</v>
      </c>
    </row>
    <row r="32" spans="2:40">
      <c r="B32" s="52" t="s">
        <v>22</v>
      </c>
      <c r="C32" s="52" t="s">
        <v>1</v>
      </c>
      <c r="D32" s="52" t="s">
        <v>25</v>
      </c>
      <c r="E32" s="52">
        <v>5288</v>
      </c>
      <c r="G32" s="52" t="s">
        <v>57</v>
      </c>
      <c r="H32" s="52" t="s">
        <v>1</v>
      </c>
      <c r="I32" s="52" t="s">
        <v>59</v>
      </c>
      <c r="J32" s="52">
        <v>5146</v>
      </c>
      <c r="L32" s="53" t="s">
        <v>79</v>
      </c>
      <c r="M32" s="53" t="s">
        <v>7</v>
      </c>
      <c r="N32" s="53" t="s">
        <v>10</v>
      </c>
      <c r="O32" s="53">
        <v>5065</v>
      </c>
      <c r="Q32" s="2" t="s">
        <v>151</v>
      </c>
      <c r="R32" s="2" t="s">
        <v>5</v>
      </c>
      <c r="S32" s="2" t="s">
        <v>11</v>
      </c>
      <c r="T32" s="2">
        <v>109</v>
      </c>
      <c r="V32" s="52" t="s">
        <v>103</v>
      </c>
      <c r="W32" s="52" t="s">
        <v>1</v>
      </c>
      <c r="X32" s="52" t="s">
        <v>25</v>
      </c>
      <c r="Y32" s="52">
        <v>5216</v>
      </c>
      <c r="AA32" s="52" t="s">
        <v>132</v>
      </c>
      <c r="AB32" s="52" t="s">
        <v>1</v>
      </c>
      <c r="AC32" s="52" t="s">
        <v>25</v>
      </c>
      <c r="AD32" s="52">
        <v>5149</v>
      </c>
    </row>
    <row r="33" spans="2:35">
      <c r="B33" s="52" t="s">
        <v>22</v>
      </c>
      <c r="C33" s="52" t="s">
        <v>1</v>
      </c>
      <c r="D33" s="52" t="s">
        <v>15</v>
      </c>
      <c r="E33" s="52">
        <v>5247</v>
      </c>
      <c r="L33" s="55" t="s">
        <v>79</v>
      </c>
      <c r="M33" s="55" t="s">
        <v>8</v>
      </c>
      <c r="N33" s="55" t="s">
        <v>17</v>
      </c>
      <c r="O33" s="55">
        <v>5089</v>
      </c>
      <c r="Q33" s="53" t="s">
        <v>151</v>
      </c>
      <c r="R33" s="53" t="s">
        <v>7</v>
      </c>
      <c r="S33" s="53" t="s">
        <v>10</v>
      </c>
      <c r="T33" s="53">
        <v>5177</v>
      </c>
      <c r="V33" s="52" t="s">
        <v>103</v>
      </c>
      <c r="W33" s="52" t="s">
        <v>1</v>
      </c>
      <c r="X33" s="52" t="s">
        <v>106</v>
      </c>
      <c r="Y33" s="52">
        <v>5213</v>
      </c>
      <c r="AA33" s="52" t="s">
        <v>132</v>
      </c>
      <c r="AB33" s="52" t="s">
        <v>1</v>
      </c>
      <c r="AC33" s="52" t="s">
        <v>68</v>
      </c>
      <c r="AD33" s="52">
        <v>5273</v>
      </c>
      <c r="AF33" s="54" t="s">
        <v>209</v>
      </c>
      <c r="AG33" s="59" t="s">
        <v>19</v>
      </c>
      <c r="AH33" s="54" t="s">
        <v>125</v>
      </c>
      <c r="AI33" s="54">
        <v>83</v>
      </c>
    </row>
    <row r="34" spans="2:35">
      <c r="B34" s="52" t="s">
        <v>22</v>
      </c>
      <c r="C34" s="52" t="s">
        <v>1</v>
      </c>
      <c r="D34" s="52" t="s">
        <v>26</v>
      </c>
      <c r="E34" s="52">
        <v>5117</v>
      </c>
      <c r="G34" s="2" t="s">
        <v>60</v>
      </c>
      <c r="H34" s="7" t="s">
        <v>5</v>
      </c>
      <c r="I34" s="2" t="s">
        <v>11</v>
      </c>
      <c r="J34" s="2">
        <v>72</v>
      </c>
      <c r="L34" s="52" t="s">
        <v>79</v>
      </c>
      <c r="M34" s="52" t="s">
        <v>1</v>
      </c>
      <c r="N34" s="52" t="s">
        <v>29</v>
      </c>
      <c r="O34" s="52">
        <v>5165</v>
      </c>
      <c r="Q34" s="53" t="s">
        <v>151</v>
      </c>
      <c r="R34" s="53" t="s">
        <v>7</v>
      </c>
      <c r="S34" s="53" t="s">
        <v>38</v>
      </c>
      <c r="T34" s="53">
        <v>5198</v>
      </c>
      <c r="V34" s="52" t="s">
        <v>103</v>
      </c>
      <c r="W34" s="52" t="s">
        <v>1</v>
      </c>
      <c r="X34" s="52" t="s">
        <v>107</v>
      </c>
      <c r="Y34" s="52">
        <v>5171</v>
      </c>
    </row>
    <row r="35" spans="2:35">
      <c r="B35" s="52" t="s">
        <v>22</v>
      </c>
      <c r="C35" s="52" t="s">
        <v>1</v>
      </c>
      <c r="D35" s="52" t="s">
        <v>14</v>
      </c>
      <c r="E35" s="52">
        <v>5105</v>
      </c>
      <c r="G35" s="52" t="s">
        <v>60</v>
      </c>
      <c r="H35" s="58" t="s">
        <v>1</v>
      </c>
      <c r="I35" s="52" t="s">
        <v>28</v>
      </c>
      <c r="J35" s="52">
        <v>5242</v>
      </c>
      <c r="L35" s="52" t="s">
        <v>79</v>
      </c>
      <c r="M35" s="52" t="s">
        <v>1</v>
      </c>
      <c r="N35" s="52" t="s">
        <v>58</v>
      </c>
      <c r="O35" s="52">
        <v>5320</v>
      </c>
      <c r="Q35" s="55" t="s">
        <v>151</v>
      </c>
      <c r="R35" s="55" t="s">
        <v>8</v>
      </c>
      <c r="S35" s="55" t="s">
        <v>39</v>
      </c>
      <c r="T35" s="55">
        <v>5199</v>
      </c>
      <c r="AA35" s="2" t="s">
        <v>133</v>
      </c>
      <c r="AB35" s="2" t="s">
        <v>5</v>
      </c>
      <c r="AC35" s="2" t="s">
        <v>11</v>
      </c>
      <c r="AD35" s="2">
        <v>129</v>
      </c>
      <c r="AF35" s="2" t="s">
        <v>210</v>
      </c>
      <c r="AG35" s="7" t="s">
        <v>5</v>
      </c>
      <c r="AH35" s="2" t="s">
        <v>11</v>
      </c>
      <c r="AI35" s="2">
        <v>33</v>
      </c>
    </row>
    <row r="36" spans="2:35">
      <c r="Q36" s="55" t="s">
        <v>151</v>
      </c>
      <c r="R36" s="55" t="s">
        <v>8</v>
      </c>
      <c r="S36" s="55" t="s">
        <v>17</v>
      </c>
      <c r="T36" s="55">
        <v>5178</v>
      </c>
      <c r="V36" s="6" t="s">
        <v>103</v>
      </c>
      <c r="W36" s="6" t="s">
        <v>47</v>
      </c>
      <c r="X36" s="6" t="s">
        <v>15</v>
      </c>
      <c r="Y36" s="6">
        <v>127</v>
      </c>
      <c r="AA36" s="52" t="s">
        <v>133</v>
      </c>
      <c r="AB36" s="52" t="s">
        <v>1</v>
      </c>
      <c r="AC36" s="52" t="s">
        <v>13</v>
      </c>
      <c r="AD36" s="52">
        <v>5292</v>
      </c>
      <c r="AF36" s="52" t="s">
        <v>210</v>
      </c>
      <c r="AG36" s="58" t="s">
        <v>1</v>
      </c>
      <c r="AH36" s="52" t="s">
        <v>14</v>
      </c>
      <c r="AI36" s="52">
        <v>5232</v>
      </c>
    </row>
    <row r="37" spans="2:35">
      <c r="B37" s="6" t="s">
        <v>22</v>
      </c>
      <c r="C37" s="6" t="s">
        <v>47</v>
      </c>
      <c r="D37" s="6" t="s">
        <v>48</v>
      </c>
      <c r="E37" s="6">
        <v>106</v>
      </c>
      <c r="G37" s="2" t="s">
        <v>62</v>
      </c>
      <c r="H37" s="2" t="s">
        <v>5</v>
      </c>
      <c r="I37" s="2" t="s">
        <v>11</v>
      </c>
      <c r="J37" s="2">
        <v>77</v>
      </c>
      <c r="L37" s="2" t="s">
        <v>80</v>
      </c>
      <c r="M37" s="2" t="s">
        <v>5</v>
      </c>
      <c r="N37" s="2" t="s">
        <v>11</v>
      </c>
      <c r="O37" s="2">
        <v>75</v>
      </c>
      <c r="Q37" s="54" t="s">
        <v>151</v>
      </c>
      <c r="R37" s="54" t="s">
        <v>19</v>
      </c>
      <c r="S37" s="54" t="s">
        <v>152</v>
      </c>
      <c r="T37" s="54">
        <v>5317</v>
      </c>
      <c r="V37" s="6" t="s">
        <v>103</v>
      </c>
      <c r="W37" s="6" t="s">
        <v>47</v>
      </c>
      <c r="X37" s="6" t="s">
        <v>108</v>
      </c>
      <c r="Y37" s="6">
        <v>5244</v>
      </c>
      <c r="AA37" s="52" t="s">
        <v>133</v>
      </c>
      <c r="AB37" s="52" t="s">
        <v>1</v>
      </c>
      <c r="AC37" s="52" t="s">
        <v>41</v>
      </c>
      <c r="AD37" s="52">
        <v>5260</v>
      </c>
    </row>
    <row r="38" spans="2:35">
      <c r="G38" s="52" t="s">
        <v>62</v>
      </c>
      <c r="H38" s="52" t="s">
        <v>1</v>
      </c>
      <c r="I38" s="52" t="s">
        <v>25</v>
      </c>
      <c r="J38" s="52">
        <v>5150</v>
      </c>
      <c r="L38" s="53" t="s">
        <v>80</v>
      </c>
      <c r="M38" s="53" t="s">
        <v>7</v>
      </c>
      <c r="N38" s="53" t="s">
        <v>38</v>
      </c>
      <c r="O38" s="53">
        <v>5188</v>
      </c>
      <c r="Q38" s="54" t="s">
        <v>151</v>
      </c>
      <c r="R38" s="54" t="s">
        <v>19</v>
      </c>
      <c r="S38" s="54" t="s">
        <v>45</v>
      </c>
      <c r="T38" s="54">
        <v>5210</v>
      </c>
      <c r="V38" s="51" t="s">
        <v>103</v>
      </c>
      <c r="W38" s="51" t="s">
        <v>96</v>
      </c>
      <c r="X38" s="51" t="s">
        <v>109</v>
      </c>
      <c r="Y38" s="51">
        <v>160</v>
      </c>
      <c r="AF38" s="7" t="s">
        <v>265</v>
      </c>
      <c r="AG38" s="7" t="s">
        <v>5</v>
      </c>
      <c r="AH38" s="2" t="s">
        <v>11</v>
      </c>
      <c r="AI38" s="2">
        <v>76</v>
      </c>
    </row>
    <row r="39" spans="2:35">
      <c r="B39" s="2" t="s">
        <v>27</v>
      </c>
      <c r="C39" s="2" t="s">
        <v>5</v>
      </c>
      <c r="D39" s="2" t="s">
        <v>11</v>
      </c>
      <c r="E39" s="2">
        <v>10</v>
      </c>
      <c r="G39" s="52" t="s">
        <v>62</v>
      </c>
      <c r="H39" s="52" t="s">
        <v>1</v>
      </c>
      <c r="I39" s="52" t="s">
        <v>52</v>
      </c>
      <c r="J39" s="52">
        <v>5265</v>
      </c>
      <c r="L39" s="55" t="s">
        <v>80</v>
      </c>
      <c r="M39" s="55" t="s">
        <v>8</v>
      </c>
      <c r="N39" s="55" t="s">
        <v>39</v>
      </c>
      <c r="O39" s="55">
        <v>5189</v>
      </c>
      <c r="Q39" s="54" t="s">
        <v>151</v>
      </c>
      <c r="R39" s="54" t="s">
        <v>19</v>
      </c>
      <c r="S39" s="54" t="s">
        <v>40</v>
      </c>
      <c r="T39" s="54">
        <v>5200</v>
      </c>
      <c r="AA39" s="2" t="s">
        <v>134</v>
      </c>
      <c r="AB39" s="2" t="s">
        <v>5</v>
      </c>
      <c r="AC39" s="2" t="s">
        <v>11</v>
      </c>
      <c r="AD39" s="2">
        <v>138</v>
      </c>
    </row>
    <row r="40" spans="2:35">
      <c r="B40" s="53" t="s">
        <v>27</v>
      </c>
      <c r="C40" s="53" t="s">
        <v>7</v>
      </c>
      <c r="D40" s="53" t="s">
        <v>10</v>
      </c>
      <c r="E40" s="53">
        <v>5049</v>
      </c>
      <c r="L40" s="52" t="s">
        <v>80</v>
      </c>
      <c r="M40" s="52" t="s">
        <v>1</v>
      </c>
      <c r="N40" s="52" t="s">
        <v>41</v>
      </c>
      <c r="O40" s="52">
        <v>5258</v>
      </c>
      <c r="Q40" s="52" t="s">
        <v>151</v>
      </c>
      <c r="R40" s="52" t="s">
        <v>1</v>
      </c>
      <c r="S40" s="52" t="s">
        <v>153</v>
      </c>
      <c r="T40" s="52">
        <v>5359</v>
      </c>
      <c r="V40" s="2" t="s">
        <v>110</v>
      </c>
      <c r="W40" s="2" t="s">
        <v>5</v>
      </c>
      <c r="X40" s="2" t="s">
        <v>11</v>
      </c>
      <c r="Y40" s="2">
        <v>12</v>
      </c>
      <c r="AA40" s="54" t="s">
        <v>134</v>
      </c>
      <c r="AB40" s="54" t="s">
        <v>19</v>
      </c>
      <c r="AC40" s="54" t="s">
        <v>45</v>
      </c>
      <c r="AD40" s="54">
        <v>5302</v>
      </c>
      <c r="AF40" s="2" t="s">
        <v>212</v>
      </c>
      <c r="AG40" s="7" t="s">
        <v>5</v>
      </c>
      <c r="AH40" s="2" t="s">
        <v>11</v>
      </c>
      <c r="AI40" s="2">
        <v>89</v>
      </c>
    </row>
    <row r="41" spans="2:35">
      <c r="B41" s="52" t="s">
        <v>27</v>
      </c>
      <c r="C41" s="52" t="s">
        <v>1</v>
      </c>
      <c r="D41" s="52" t="s">
        <v>28</v>
      </c>
      <c r="E41" s="52">
        <v>5294</v>
      </c>
      <c r="G41" s="2" t="s">
        <v>65</v>
      </c>
      <c r="H41" s="2" t="s">
        <v>5</v>
      </c>
      <c r="I41" s="2" t="s">
        <v>11</v>
      </c>
      <c r="J41" s="2">
        <v>135</v>
      </c>
      <c r="Q41" s="52" t="s">
        <v>151</v>
      </c>
      <c r="R41" s="52" t="s">
        <v>1</v>
      </c>
      <c r="S41" s="52" t="s">
        <v>58</v>
      </c>
      <c r="T41" s="52">
        <v>5331</v>
      </c>
      <c r="V41" s="53" t="s">
        <v>110</v>
      </c>
      <c r="W41" s="53" t="s">
        <v>7</v>
      </c>
      <c r="X41" s="53" t="s">
        <v>10</v>
      </c>
      <c r="Y41" s="53">
        <v>5051</v>
      </c>
    </row>
    <row r="42" spans="2:35">
      <c r="B42" s="52" t="s">
        <v>27</v>
      </c>
      <c r="C42" s="52" t="s">
        <v>1</v>
      </c>
      <c r="D42" s="52" t="s">
        <v>29</v>
      </c>
      <c r="E42" s="52">
        <v>5162</v>
      </c>
      <c r="L42" s="2" t="s">
        <v>81</v>
      </c>
      <c r="M42" s="2" t="s">
        <v>5</v>
      </c>
      <c r="N42" s="2" t="s">
        <v>11</v>
      </c>
      <c r="O42" s="2">
        <v>31</v>
      </c>
      <c r="Q42" s="52" t="s">
        <v>151</v>
      </c>
      <c r="R42" s="52" t="s">
        <v>1</v>
      </c>
      <c r="S42" s="52" t="s">
        <v>14</v>
      </c>
      <c r="T42" s="52">
        <v>5269</v>
      </c>
      <c r="V42" s="55" t="s">
        <v>110</v>
      </c>
      <c r="W42" s="55" t="s">
        <v>8</v>
      </c>
      <c r="X42" s="55" t="s">
        <v>17</v>
      </c>
      <c r="Y42" s="55">
        <v>5134</v>
      </c>
      <c r="AA42" s="2" t="s">
        <v>137</v>
      </c>
      <c r="AB42" s="2" t="s">
        <v>5</v>
      </c>
      <c r="AC42" s="2" t="s">
        <v>11</v>
      </c>
      <c r="AD42" s="2">
        <v>145</v>
      </c>
      <c r="AF42" s="2" t="s">
        <v>213</v>
      </c>
      <c r="AG42" s="7" t="s">
        <v>5</v>
      </c>
      <c r="AH42" s="2" t="s">
        <v>11</v>
      </c>
      <c r="AI42" s="2">
        <v>114</v>
      </c>
    </row>
    <row r="43" spans="2:35">
      <c r="G43" s="2" t="s">
        <v>63</v>
      </c>
      <c r="H43" s="2" t="s">
        <v>5</v>
      </c>
      <c r="I43" s="2" t="s">
        <v>11</v>
      </c>
      <c r="J43" s="2">
        <v>96</v>
      </c>
      <c r="L43" s="53" t="s">
        <v>81</v>
      </c>
      <c r="M43" s="53" t="s">
        <v>7</v>
      </c>
      <c r="N43" s="53" t="s">
        <v>10</v>
      </c>
      <c r="O43" s="53">
        <v>5067</v>
      </c>
      <c r="Q43" s="52" t="s">
        <v>151</v>
      </c>
      <c r="R43" s="52" t="s">
        <v>1</v>
      </c>
      <c r="S43" s="52" t="s">
        <v>59</v>
      </c>
      <c r="T43" s="52">
        <v>5224</v>
      </c>
      <c r="V43" s="54" t="s">
        <v>110</v>
      </c>
      <c r="W43" s="54" t="s">
        <v>19</v>
      </c>
      <c r="X43" s="54" t="s">
        <v>111</v>
      </c>
      <c r="Y43" s="54">
        <v>5138</v>
      </c>
      <c r="AA43" s="52" t="s">
        <v>137</v>
      </c>
      <c r="AB43" s="52" t="s">
        <v>1</v>
      </c>
      <c r="AC43" s="52" t="s">
        <v>90</v>
      </c>
      <c r="AD43" s="52">
        <v>5311</v>
      </c>
      <c r="AF43" s="52" t="s">
        <v>213</v>
      </c>
      <c r="AG43" s="58" t="s">
        <v>1</v>
      </c>
      <c r="AH43" s="52" t="s">
        <v>14</v>
      </c>
      <c r="AI43" s="52">
        <v>5253</v>
      </c>
    </row>
    <row r="44" spans="2:35">
      <c r="B44" s="2" t="s">
        <v>31</v>
      </c>
      <c r="C44" s="2" t="s">
        <v>5</v>
      </c>
      <c r="D44" s="2" t="s">
        <v>11</v>
      </c>
      <c r="E44" s="2">
        <v>9</v>
      </c>
      <c r="G44" s="53" t="s">
        <v>63</v>
      </c>
      <c r="H44" s="53" t="s">
        <v>7</v>
      </c>
      <c r="I44" s="53" t="s">
        <v>38</v>
      </c>
      <c r="J44" s="53">
        <v>5194</v>
      </c>
      <c r="L44" s="55" t="s">
        <v>81</v>
      </c>
      <c r="M44" s="55" t="s">
        <v>8</v>
      </c>
      <c r="N44" s="55" t="s">
        <v>17</v>
      </c>
      <c r="O44" s="55">
        <v>5095</v>
      </c>
      <c r="Q44" s="52" t="s">
        <v>151</v>
      </c>
      <c r="R44" s="52" t="s">
        <v>1</v>
      </c>
      <c r="S44" s="52" t="s">
        <v>105</v>
      </c>
      <c r="T44" s="52">
        <v>5218</v>
      </c>
      <c r="V44" s="52" t="s">
        <v>110</v>
      </c>
      <c r="W44" s="52" t="s">
        <v>1</v>
      </c>
      <c r="X44" s="52" t="s">
        <v>28</v>
      </c>
      <c r="Y44" s="52">
        <v>5241</v>
      </c>
      <c r="AA44" s="52" t="s">
        <v>137</v>
      </c>
      <c r="AB44" s="52" t="s">
        <v>1</v>
      </c>
      <c r="AC44" s="52" t="s">
        <v>68</v>
      </c>
      <c r="AD44" s="52">
        <v>5366</v>
      </c>
    </row>
    <row r="45" spans="2:35">
      <c r="B45" s="53" t="s">
        <v>31</v>
      </c>
      <c r="C45" s="53" t="s">
        <v>7</v>
      </c>
      <c r="D45" s="53" t="s">
        <v>10</v>
      </c>
      <c r="E45" s="53">
        <v>5048</v>
      </c>
      <c r="G45" s="55" t="s">
        <v>63</v>
      </c>
      <c r="H45" s="55" t="s">
        <v>8</v>
      </c>
      <c r="I45" s="55" t="s">
        <v>39</v>
      </c>
      <c r="J45" s="55">
        <v>5195</v>
      </c>
      <c r="L45" s="52" t="s">
        <v>81</v>
      </c>
      <c r="M45" s="52" t="s">
        <v>1</v>
      </c>
      <c r="N45" s="52" t="s">
        <v>21</v>
      </c>
      <c r="O45" s="52">
        <v>5357</v>
      </c>
      <c r="Q45" s="52" t="s">
        <v>151</v>
      </c>
      <c r="R45" s="52" t="s">
        <v>1</v>
      </c>
      <c r="S45" s="52" t="s">
        <v>102</v>
      </c>
      <c r="T45" s="52">
        <v>5243</v>
      </c>
      <c r="V45" s="2" t="s">
        <v>110</v>
      </c>
      <c r="W45" s="2" t="s">
        <v>2</v>
      </c>
      <c r="X45" s="2" t="s">
        <v>112</v>
      </c>
      <c r="Y45" s="2">
        <v>5888</v>
      </c>
      <c r="AF45" s="2" t="s">
        <v>214</v>
      </c>
      <c r="AG45" s="7" t="s">
        <v>5</v>
      </c>
      <c r="AH45" s="2" t="s">
        <v>11</v>
      </c>
      <c r="AI45" s="2">
        <v>115</v>
      </c>
    </row>
    <row r="46" spans="2:35">
      <c r="B46" s="55" t="s">
        <v>31</v>
      </c>
      <c r="C46" s="55" t="s">
        <v>8</v>
      </c>
      <c r="D46" s="55" t="s">
        <v>17</v>
      </c>
      <c r="E46" s="55">
        <v>5085</v>
      </c>
      <c r="G46" s="54" t="s">
        <v>63</v>
      </c>
      <c r="H46" s="54" t="s">
        <v>19</v>
      </c>
      <c r="I46" s="54" t="s">
        <v>45</v>
      </c>
      <c r="J46" s="54">
        <v>5208</v>
      </c>
      <c r="L46" s="52" t="s">
        <v>81</v>
      </c>
      <c r="M46" s="52" t="s">
        <v>1</v>
      </c>
      <c r="N46" s="52" t="s">
        <v>52</v>
      </c>
      <c r="O46" s="52">
        <v>5348</v>
      </c>
      <c r="AA46" s="2" t="s">
        <v>138</v>
      </c>
      <c r="AB46" s="2" t="s">
        <v>5</v>
      </c>
      <c r="AC46" s="2" t="s">
        <v>11</v>
      </c>
      <c r="AD46" s="2">
        <v>153</v>
      </c>
      <c r="AF46" s="54" t="s">
        <v>214</v>
      </c>
      <c r="AG46" s="59" t="s">
        <v>19</v>
      </c>
      <c r="AH46" s="54" t="s">
        <v>215</v>
      </c>
      <c r="AI46" s="54">
        <v>5992</v>
      </c>
    </row>
    <row r="47" spans="2:35">
      <c r="B47" s="52" t="s">
        <v>31</v>
      </c>
      <c r="C47" s="52" t="s">
        <v>1</v>
      </c>
      <c r="D47" s="52" t="s">
        <v>32</v>
      </c>
      <c r="E47" s="52">
        <v>5360</v>
      </c>
      <c r="G47" s="54" t="s">
        <v>63</v>
      </c>
      <c r="H47" s="54" t="s">
        <v>19</v>
      </c>
      <c r="I47" s="54" t="s">
        <v>64</v>
      </c>
      <c r="J47" s="54">
        <v>5153</v>
      </c>
      <c r="L47" s="52" t="s">
        <v>81</v>
      </c>
      <c r="M47" s="52" t="s">
        <v>1</v>
      </c>
      <c r="N47" s="52" t="s">
        <v>32</v>
      </c>
      <c r="O47" s="52">
        <v>5321</v>
      </c>
      <c r="Q47" s="6" t="s">
        <v>151</v>
      </c>
      <c r="R47" s="6" t="s">
        <v>47</v>
      </c>
      <c r="S47" s="6" t="s">
        <v>48</v>
      </c>
      <c r="T47" s="6">
        <v>157</v>
      </c>
      <c r="V47" s="2" t="s">
        <v>113</v>
      </c>
      <c r="W47" s="2" t="s">
        <v>5</v>
      </c>
      <c r="X47" s="2" t="s">
        <v>11</v>
      </c>
      <c r="Y47" s="2">
        <v>22</v>
      </c>
      <c r="AA47" s="52" t="s">
        <v>138</v>
      </c>
      <c r="AB47" s="52" t="s">
        <v>1</v>
      </c>
      <c r="AC47" s="52" t="s">
        <v>41</v>
      </c>
      <c r="AD47" s="52">
        <v>5352</v>
      </c>
    </row>
    <row r="48" spans="2:35">
      <c r="B48" s="52" t="s">
        <v>31</v>
      </c>
      <c r="C48" s="52" t="s">
        <v>1</v>
      </c>
      <c r="D48" s="52" t="s">
        <v>14</v>
      </c>
      <c r="E48" s="52">
        <v>5272</v>
      </c>
      <c r="L48" s="52" t="s">
        <v>81</v>
      </c>
      <c r="M48" s="52" t="s">
        <v>1</v>
      </c>
      <c r="N48" s="52" t="s">
        <v>59</v>
      </c>
      <c r="O48" s="52">
        <v>5144</v>
      </c>
      <c r="V48" s="53" t="s">
        <v>113</v>
      </c>
      <c r="W48" s="53" t="s">
        <v>7</v>
      </c>
      <c r="X48" s="53" t="s">
        <v>10</v>
      </c>
      <c r="Y48" s="53">
        <v>5061</v>
      </c>
      <c r="AF48" s="2" t="s">
        <v>216</v>
      </c>
      <c r="AG48" s="7" t="s">
        <v>5</v>
      </c>
      <c r="AH48" s="2" t="s">
        <v>11</v>
      </c>
      <c r="AI48" s="2">
        <v>119</v>
      </c>
    </row>
    <row r="49" spans="2:35">
      <c r="B49" s="52" t="s">
        <v>31</v>
      </c>
      <c r="C49" s="52" t="s">
        <v>1</v>
      </c>
      <c r="D49" s="52" t="s">
        <v>25</v>
      </c>
      <c r="E49" s="52">
        <v>5215</v>
      </c>
      <c r="G49" s="2" t="s">
        <v>66</v>
      </c>
      <c r="H49" s="7" t="s">
        <v>5</v>
      </c>
      <c r="I49" s="2" t="s">
        <v>11</v>
      </c>
      <c r="J49" s="2">
        <v>118</v>
      </c>
      <c r="Q49" s="2" t="s">
        <v>155</v>
      </c>
      <c r="R49" s="2" t="s">
        <v>5</v>
      </c>
      <c r="S49" s="2" t="s">
        <v>11</v>
      </c>
      <c r="T49" s="2">
        <v>20</v>
      </c>
      <c r="V49" s="55" t="s">
        <v>113</v>
      </c>
      <c r="W49" s="55" t="s">
        <v>8</v>
      </c>
      <c r="X49" s="55" t="s">
        <v>17</v>
      </c>
      <c r="Y49" s="55">
        <v>5135</v>
      </c>
      <c r="AA49" s="2" t="s">
        <v>139</v>
      </c>
      <c r="AB49" s="2" t="s">
        <v>5</v>
      </c>
      <c r="AC49" s="2" t="s">
        <v>11</v>
      </c>
      <c r="AD49" s="2">
        <v>121</v>
      </c>
      <c r="AF49" s="52" t="s">
        <v>216</v>
      </c>
      <c r="AG49" s="58" t="s">
        <v>1</v>
      </c>
      <c r="AH49" s="52" t="s">
        <v>14</v>
      </c>
      <c r="AI49" s="52">
        <v>5231</v>
      </c>
    </row>
    <row r="50" spans="2:35">
      <c r="B50" s="52" t="s">
        <v>31</v>
      </c>
      <c r="C50" s="52" t="s">
        <v>1</v>
      </c>
      <c r="D50" s="52" t="s">
        <v>29</v>
      </c>
      <c r="E50" s="52">
        <v>5161</v>
      </c>
      <c r="G50" s="52" t="s">
        <v>66</v>
      </c>
      <c r="H50" s="58" t="s">
        <v>1</v>
      </c>
      <c r="I50" s="52" t="s">
        <v>14</v>
      </c>
      <c r="J50" s="52">
        <v>5230</v>
      </c>
      <c r="L50" s="6" t="s">
        <v>81</v>
      </c>
      <c r="M50" s="6" t="s">
        <v>47</v>
      </c>
      <c r="N50" s="6" t="s">
        <v>48</v>
      </c>
      <c r="O50" s="6">
        <v>105</v>
      </c>
      <c r="Q50" s="53" t="s">
        <v>155</v>
      </c>
      <c r="R50" s="53" t="s">
        <v>7</v>
      </c>
      <c r="S50" s="53" t="s">
        <v>10</v>
      </c>
      <c r="T50" s="53">
        <v>5059</v>
      </c>
      <c r="V50" s="54" t="s">
        <v>113</v>
      </c>
      <c r="W50" s="54" t="s">
        <v>19</v>
      </c>
      <c r="X50" s="54" t="s">
        <v>114</v>
      </c>
      <c r="Y50" s="54">
        <v>5139</v>
      </c>
      <c r="AA50" s="54" t="s">
        <v>139</v>
      </c>
      <c r="AB50" s="54" t="s">
        <v>19</v>
      </c>
      <c r="AC50" s="54" t="s">
        <v>140</v>
      </c>
      <c r="AD50" s="54">
        <v>5233</v>
      </c>
    </row>
    <row r="51" spans="2:35">
      <c r="Q51" s="55" t="s">
        <v>155</v>
      </c>
      <c r="R51" s="55" t="s">
        <v>8</v>
      </c>
      <c r="S51" s="55" t="s">
        <v>17</v>
      </c>
      <c r="T51" s="55">
        <v>5093</v>
      </c>
      <c r="V51" s="52" t="s">
        <v>113</v>
      </c>
      <c r="W51" s="52" t="s">
        <v>1</v>
      </c>
      <c r="X51" s="52" t="s">
        <v>59</v>
      </c>
      <c r="Y51" s="52">
        <v>5225</v>
      </c>
      <c r="AF51" s="54" t="s">
        <v>217</v>
      </c>
      <c r="AG51" s="59" t="s">
        <v>19</v>
      </c>
      <c r="AH51" s="59" t="s">
        <v>68</v>
      </c>
      <c r="AI51" s="54">
        <v>136</v>
      </c>
    </row>
    <row r="52" spans="2:35">
      <c r="B52" s="2" t="s">
        <v>33</v>
      </c>
      <c r="C52" s="7" t="s">
        <v>5</v>
      </c>
      <c r="D52" s="2" t="s">
        <v>11</v>
      </c>
      <c r="E52" s="2">
        <v>30</v>
      </c>
      <c r="G52" s="2" t="s">
        <v>67</v>
      </c>
      <c r="H52" s="2" t="s">
        <v>5</v>
      </c>
      <c r="I52" s="2" t="s">
        <v>11</v>
      </c>
      <c r="J52" s="2">
        <v>130</v>
      </c>
      <c r="L52" s="2" t="s">
        <v>82</v>
      </c>
      <c r="M52" s="2" t="s">
        <v>5</v>
      </c>
      <c r="N52" s="2" t="s">
        <v>11</v>
      </c>
      <c r="O52" s="2">
        <v>53</v>
      </c>
      <c r="Q52" s="55" t="s">
        <v>155</v>
      </c>
      <c r="R52" s="55" t="s">
        <v>8</v>
      </c>
      <c r="S52" s="55" t="s">
        <v>101</v>
      </c>
      <c r="T52" s="55">
        <v>5155</v>
      </c>
      <c r="AA52" s="2" t="s">
        <v>141</v>
      </c>
      <c r="AB52" s="2" t="s">
        <v>5</v>
      </c>
      <c r="AC52" s="2" t="s">
        <v>11</v>
      </c>
      <c r="AD52" s="2">
        <v>124</v>
      </c>
    </row>
    <row r="53" spans="2:35">
      <c r="B53" s="55" t="s">
        <v>33</v>
      </c>
      <c r="C53" s="57" t="s">
        <v>8</v>
      </c>
      <c r="D53" s="55" t="s">
        <v>34</v>
      </c>
      <c r="E53" s="55">
        <v>5131</v>
      </c>
      <c r="G53" s="52" t="s">
        <v>67</v>
      </c>
      <c r="H53" s="52" t="s">
        <v>1</v>
      </c>
      <c r="I53" s="52" t="s">
        <v>25</v>
      </c>
      <c r="J53" s="52">
        <v>5286</v>
      </c>
      <c r="L53" s="53" t="s">
        <v>82</v>
      </c>
      <c r="M53" s="53" t="s">
        <v>7</v>
      </c>
      <c r="N53" s="53" t="s">
        <v>10</v>
      </c>
      <c r="O53" s="53">
        <v>5073</v>
      </c>
      <c r="Q53" s="55" t="s">
        <v>155</v>
      </c>
      <c r="R53" s="55" t="s">
        <v>8</v>
      </c>
      <c r="S53" s="55" t="s">
        <v>150</v>
      </c>
      <c r="T53" s="55">
        <v>54</v>
      </c>
      <c r="V53" s="2" t="s">
        <v>115</v>
      </c>
      <c r="W53" s="7" t="s">
        <v>5</v>
      </c>
      <c r="X53" s="2" t="s">
        <v>11</v>
      </c>
      <c r="Y53" s="2">
        <v>140</v>
      </c>
      <c r="AA53" s="54" t="s">
        <v>141</v>
      </c>
      <c r="AB53" s="54" t="s">
        <v>19</v>
      </c>
      <c r="AC53" s="54" t="s">
        <v>140</v>
      </c>
      <c r="AD53" s="54">
        <v>5236</v>
      </c>
      <c r="AF53" s="2" t="s">
        <v>218</v>
      </c>
      <c r="AG53" s="7" t="s">
        <v>5</v>
      </c>
      <c r="AH53" s="2" t="s">
        <v>11</v>
      </c>
      <c r="AI53" s="2">
        <v>149</v>
      </c>
    </row>
    <row r="54" spans="2:35">
      <c r="B54" s="52" t="s">
        <v>33</v>
      </c>
      <c r="C54" s="58" t="s">
        <v>1</v>
      </c>
      <c r="D54" s="52" t="s">
        <v>14</v>
      </c>
      <c r="E54" s="52">
        <v>5119</v>
      </c>
      <c r="G54" s="52" t="s">
        <v>67</v>
      </c>
      <c r="H54" s="52" t="s">
        <v>1</v>
      </c>
      <c r="I54" s="52" t="s">
        <v>68</v>
      </c>
      <c r="J54" s="52">
        <v>5274</v>
      </c>
      <c r="L54" s="55" t="s">
        <v>82</v>
      </c>
      <c r="M54" s="55" t="s">
        <v>8</v>
      </c>
      <c r="N54" s="55" t="s">
        <v>17</v>
      </c>
      <c r="O54" s="55">
        <v>5100</v>
      </c>
      <c r="Q54" s="52" t="s">
        <v>155</v>
      </c>
      <c r="R54" s="52" t="s">
        <v>1</v>
      </c>
      <c r="S54" s="52" t="s">
        <v>149</v>
      </c>
      <c r="T54" s="52">
        <v>5995</v>
      </c>
      <c r="V54" s="52" t="s">
        <v>115</v>
      </c>
      <c r="W54" s="58" t="s">
        <v>1</v>
      </c>
      <c r="X54" s="52" t="s">
        <v>116</v>
      </c>
      <c r="Y54" s="52">
        <v>5299</v>
      </c>
      <c r="AF54" s="52" t="s">
        <v>218</v>
      </c>
      <c r="AG54" s="58" t="s">
        <v>1</v>
      </c>
      <c r="AH54" s="52" t="s">
        <v>25</v>
      </c>
      <c r="AI54" s="52">
        <v>5330</v>
      </c>
    </row>
    <row r="55" spans="2:35">
      <c r="G55" s="52" t="s">
        <v>67</v>
      </c>
      <c r="H55" s="52" t="s">
        <v>1</v>
      </c>
      <c r="I55" s="52" t="s">
        <v>41</v>
      </c>
      <c r="J55" s="52">
        <v>5261</v>
      </c>
      <c r="L55" s="55" t="s">
        <v>82</v>
      </c>
      <c r="M55" s="55" t="s">
        <v>8</v>
      </c>
      <c r="N55" s="55" t="s">
        <v>12</v>
      </c>
      <c r="O55" s="55">
        <v>5889</v>
      </c>
      <c r="Q55" s="52" t="s">
        <v>155</v>
      </c>
      <c r="R55" s="52" t="s">
        <v>1</v>
      </c>
      <c r="S55" s="52" t="s">
        <v>14</v>
      </c>
      <c r="T55" s="52">
        <v>46</v>
      </c>
      <c r="V55" s="52" t="s">
        <v>115</v>
      </c>
      <c r="W55" s="58" t="s">
        <v>1</v>
      </c>
      <c r="X55" s="52" t="s">
        <v>68</v>
      </c>
      <c r="Y55" s="52">
        <v>5369</v>
      </c>
      <c r="AA55" s="2" t="s">
        <v>142</v>
      </c>
      <c r="AB55" s="2" t="s">
        <v>5</v>
      </c>
      <c r="AC55" s="2" t="s">
        <v>11</v>
      </c>
      <c r="AD55" s="2">
        <v>122</v>
      </c>
    </row>
    <row r="56" spans="2:35">
      <c r="B56" s="2" t="s">
        <v>35</v>
      </c>
      <c r="C56" s="7" t="s">
        <v>5</v>
      </c>
      <c r="D56" s="2" t="s">
        <v>36</v>
      </c>
      <c r="E56" s="2">
        <v>50</v>
      </c>
      <c r="L56" s="52" t="s">
        <v>82</v>
      </c>
      <c r="M56" s="52" t="s">
        <v>1</v>
      </c>
      <c r="N56" s="52" t="s">
        <v>59</v>
      </c>
      <c r="O56" s="52">
        <v>5223</v>
      </c>
      <c r="AA56" s="54" t="s">
        <v>142</v>
      </c>
      <c r="AB56" s="54" t="s">
        <v>19</v>
      </c>
      <c r="AC56" s="54" t="s">
        <v>140</v>
      </c>
      <c r="AD56" s="54">
        <v>5234</v>
      </c>
      <c r="AF56" s="6" t="s">
        <v>219</v>
      </c>
      <c r="AG56" s="6" t="s">
        <v>47</v>
      </c>
      <c r="AH56" s="6" t="s">
        <v>206</v>
      </c>
      <c r="AI56" s="6">
        <v>158</v>
      </c>
    </row>
    <row r="57" spans="2:35">
      <c r="B57" s="52" t="s">
        <v>35</v>
      </c>
      <c r="C57" s="58" t="s">
        <v>1</v>
      </c>
      <c r="D57" s="52" t="s">
        <v>29</v>
      </c>
      <c r="E57" s="52">
        <v>5121</v>
      </c>
      <c r="G57" s="2" t="s">
        <v>69</v>
      </c>
      <c r="H57" s="2" t="s">
        <v>5</v>
      </c>
      <c r="I57" s="2" t="s">
        <v>11</v>
      </c>
      <c r="J57" s="2">
        <v>133</v>
      </c>
      <c r="Q57" s="6" t="s">
        <v>155</v>
      </c>
      <c r="R57" s="6" t="s">
        <v>47</v>
      </c>
      <c r="S57" s="6" t="s">
        <v>154</v>
      </c>
      <c r="T57" s="6">
        <v>93</v>
      </c>
      <c r="V57" s="2" t="s">
        <v>117</v>
      </c>
      <c r="W57" s="2" t="s">
        <v>5</v>
      </c>
      <c r="X57" s="2" t="s">
        <v>11</v>
      </c>
      <c r="Y57" s="2">
        <v>86</v>
      </c>
      <c r="AF57" s="6" t="s">
        <v>219</v>
      </c>
      <c r="AG57" s="6" t="s">
        <v>47</v>
      </c>
      <c r="AH57" s="6" t="s">
        <v>220</v>
      </c>
      <c r="AI57" s="6">
        <v>5353</v>
      </c>
    </row>
    <row r="58" spans="2:35">
      <c r="G58" s="52" t="s">
        <v>69</v>
      </c>
      <c r="H58" s="52" t="s">
        <v>1</v>
      </c>
      <c r="I58" s="52" t="s">
        <v>52</v>
      </c>
      <c r="J58" s="52">
        <v>5264</v>
      </c>
      <c r="L58" s="2" t="s">
        <v>83</v>
      </c>
      <c r="M58" s="2" t="s">
        <v>5</v>
      </c>
      <c r="N58" s="2" t="s">
        <v>11</v>
      </c>
      <c r="O58" s="2">
        <v>60</v>
      </c>
      <c r="AA58" s="2" t="s">
        <v>143</v>
      </c>
      <c r="AB58" s="2" t="s">
        <v>5</v>
      </c>
      <c r="AC58" s="2" t="s">
        <v>11</v>
      </c>
      <c r="AD58" s="2">
        <v>123</v>
      </c>
      <c r="AF58" s="6" t="s">
        <v>219</v>
      </c>
      <c r="AG58" s="6" t="s">
        <v>47</v>
      </c>
      <c r="AH58" s="6" t="s">
        <v>125</v>
      </c>
      <c r="AI58" s="6">
        <v>5354</v>
      </c>
    </row>
    <row r="59" spans="2:35">
      <c r="B59" s="2" t="s">
        <v>37</v>
      </c>
      <c r="C59" s="2" t="s">
        <v>5</v>
      </c>
      <c r="D59" s="2" t="s">
        <v>11</v>
      </c>
      <c r="E59" s="2">
        <v>74</v>
      </c>
      <c r="L59" s="53" t="s">
        <v>83</v>
      </c>
      <c r="M59" s="53" t="s">
        <v>7</v>
      </c>
      <c r="N59" s="53" t="s">
        <v>10</v>
      </c>
      <c r="O59" s="53">
        <v>5075</v>
      </c>
      <c r="Q59" s="2" t="s">
        <v>156</v>
      </c>
      <c r="R59" s="2" t="s">
        <v>5</v>
      </c>
      <c r="S59" s="2" t="s">
        <v>11</v>
      </c>
      <c r="T59" s="2">
        <v>108</v>
      </c>
      <c r="V59" s="2" t="s">
        <v>118</v>
      </c>
      <c r="W59" s="2" t="s">
        <v>5</v>
      </c>
      <c r="X59" s="2" t="s">
        <v>11</v>
      </c>
      <c r="Y59" s="2">
        <v>146</v>
      </c>
      <c r="AA59" s="54" t="s">
        <v>143</v>
      </c>
      <c r="AB59" s="54" t="s">
        <v>19</v>
      </c>
      <c r="AC59" s="54" t="s">
        <v>140</v>
      </c>
      <c r="AD59" s="54">
        <v>5235</v>
      </c>
    </row>
    <row r="60" spans="2:35">
      <c r="B60" s="53" t="s">
        <v>37</v>
      </c>
      <c r="C60" s="53" t="s">
        <v>7</v>
      </c>
      <c r="D60" s="53" t="s">
        <v>38</v>
      </c>
      <c r="E60" s="53">
        <v>5185</v>
      </c>
      <c r="L60" s="55" t="s">
        <v>83</v>
      </c>
      <c r="M60" s="55" t="s">
        <v>8</v>
      </c>
      <c r="N60" s="55" t="s">
        <v>17</v>
      </c>
      <c r="O60" s="55">
        <v>5101</v>
      </c>
      <c r="Q60" s="53" t="s">
        <v>156</v>
      </c>
      <c r="R60" s="53" t="s">
        <v>7</v>
      </c>
      <c r="S60" s="53" t="s">
        <v>38</v>
      </c>
      <c r="T60" s="53">
        <v>5201</v>
      </c>
      <c r="AA60" s="52" t="s">
        <v>143</v>
      </c>
      <c r="AB60" s="52" t="s">
        <v>1</v>
      </c>
      <c r="AC60" s="52" t="s">
        <v>68</v>
      </c>
      <c r="AD60" s="52">
        <v>5276</v>
      </c>
    </row>
    <row r="61" spans="2:35">
      <c r="B61" s="55" t="s">
        <v>37</v>
      </c>
      <c r="C61" s="55" t="s">
        <v>8</v>
      </c>
      <c r="D61" s="55" t="s">
        <v>39</v>
      </c>
      <c r="E61" s="55">
        <v>5186</v>
      </c>
      <c r="L61" s="54" t="s">
        <v>83</v>
      </c>
      <c r="M61" s="54" t="s">
        <v>19</v>
      </c>
      <c r="N61" s="54" t="s">
        <v>84</v>
      </c>
      <c r="O61" s="54">
        <v>5108</v>
      </c>
      <c r="Q61" s="53" t="s">
        <v>156</v>
      </c>
      <c r="R61" s="53" t="s">
        <v>7</v>
      </c>
      <c r="S61" s="53" t="s">
        <v>10</v>
      </c>
      <c r="T61" s="53">
        <v>5175</v>
      </c>
      <c r="V61" s="2" t="s">
        <v>119</v>
      </c>
      <c r="W61" s="2" t="s">
        <v>5</v>
      </c>
      <c r="X61" s="2" t="s">
        <v>11</v>
      </c>
      <c r="Y61" s="2">
        <v>104</v>
      </c>
    </row>
    <row r="62" spans="2:35">
      <c r="B62" s="54" t="s">
        <v>37</v>
      </c>
      <c r="C62" s="54" t="s">
        <v>19</v>
      </c>
      <c r="D62" s="54" t="s">
        <v>40</v>
      </c>
      <c r="E62" s="54">
        <v>5187</v>
      </c>
      <c r="L62" s="52" t="s">
        <v>83</v>
      </c>
      <c r="M62" s="52" t="s">
        <v>1</v>
      </c>
      <c r="N62" s="52" t="s">
        <v>52</v>
      </c>
      <c r="O62" s="52">
        <v>5347</v>
      </c>
      <c r="Q62" s="55" t="s">
        <v>156</v>
      </c>
      <c r="R62" s="55" t="s">
        <v>8</v>
      </c>
      <c r="S62" s="55" t="s">
        <v>39</v>
      </c>
      <c r="T62" s="55">
        <v>5202</v>
      </c>
      <c r="V62" s="52" t="s">
        <v>119</v>
      </c>
      <c r="W62" s="52" t="s">
        <v>1</v>
      </c>
      <c r="X62" s="52" t="s">
        <v>29</v>
      </c>
      <c r="Y62" s="52">
        <v>5248</v>
      </c>
    </row>
    <row r="63" spans="2:35">
      <c r="B63" s="52" t="s">
        <v>37</v>
      </c>
      <c r="C63" s="52" t="s">
        <v>1</v>
      </c>
      <c r="D63" s="52" t="s">
        <v>41</v>
      </c>
      <c r="E63" s="52">
        <v>5257</v>
      </c>
      <c r="L63" s="52" t="s">
        <v>83</v>
      </c>
      <c r="M63" s="52" t="s">
        <v>1</v>
      </c>
      <c r="N63" s="52" t="s">
        <v>25</v>
      </c>
      <c r="O63" s="52">
        <v>5287</v>
      </c>
      <c r="Q63" s="55" t="s">
        <v>156</v>
      </c>
      <c r="R63" s="55" t="s">
        <v>8</v>
      </c>
      <c r="S63" s="55" t="s">
        <v>17</v>
      </c>
      <c r="T63" s="55">
        <v>5176</v>
      </c>
      <c r="V63" s="52" t="s">
        <v>119</v>
      </c>
      <c r="W63" s="52" t="s">
        <v>1</v>
      </c>
      <c r="X63" s="52" t="s">
        <v>68</v>
      </c>
      <c r="Y63" s="52">
        <v>5275</v>
      </c>
    </row>
    <row r="64" spans="2:35">
      <c r="L64" s="52" t="s">
        <v>83</v>
      </c>
      <c r="M64" s="52" t="s">
        <v>1</v>
      </c>
      <c r="N64" s="52" t="s">
        <v>13</v>
      </c>
      <c r="O64" s="52">
        <v>5312</v>
      </c>
      <c r="Q64" s="54" t="s">
        <v>156</v>
      </c>
      <c r="R64" s="54" t="s">
        <v>19</v>
      </c>
      <c r="S64" s="54" t="s">
        <v>157</v>
      </c>
      <c r="T64" s="54">
        <v>5316</v>
      </c>
    </row>
    <row r="65" spans="2:25">
      <c r="B65" s="2" t="s">
        <v>42</v>
      </c>
      <c r="C65" s="2" t="s">
        <v>5</v>
      </c>
      <c r="D65" s="2" t="s">
        <v>11</v>
      </c>
      <c r="E65" s="2">
        <v>92</v>
      </c>
      <c r="L65" s="52" t="s">
        <v>83</v>
      </c>
      <c r="M65" s="52" t="s">
        <v>1</v>
      </c>
      <c r="N65" s="52" t="s">
        <v>59</v>
      </c>
      <c r="O65" s="52">
        <v>5145</v>
      </c>
      <c r="Q65" s="54" t="s">
        <v>156</v>
      </c>
      <c r="R65" s="54" t="s">
        <v>19</v>
      </c>
      <c r="S65" s="54" t="s">
        <v>40</v>
      </c>
      <c r="T65" s="54">
        <v>5203</v>
      </c>
      <c r="V65" s="2" t="s">
        <v>120</v>
      </c>
      <c r="W65" s="2" t="s">
        <v>5</v>
      </c>
      <c r="X65" s="2" t="s">
        <v>11</v>
      </c>
      <c r="Y65" s="2">
        <v>125</v>
      </c>
    </row>
    <row r="66" spans="2:25">
      <c r="B66" s="52" t="s">
        <v>42</v>
      </c>
      <c r="C66" s="52" t="s">
        <v>1</v>
      </c>
      <c r="D66" s="52" t="s">
        <v>43</v>
      </c>
      <c r="E66" s="52">
        <v>5337</v>
      </c>
      <c r="Q66" s="52" t="s">
        <v>156</v>
      </c>
      <c r="R66" s="52" t="s">
        <v>1</v>
      </c>
      <c r="S66" s="52" t="s">
        <v>58</v>
      </c>
      <c r="T66" s="52">
        <v>5340</v>
      </c>
    </row>
    <row r="67" spans="2:25">
      <c r="L67" s="2" t="s">
        <v>85</v>
      </c>
      <c r="M67" s="2" t="s">
        <v>5</v>
      </c>
      <c r="N67" s="2" t="s">
        <v>11</v>
      </c>
      <c r="O67" s="2">
        <v>59</v>
      </c>
      <c r="Q67" s="52" t="s">
        <v>156</v>
      </c>
      <c r="R67" s="52" t="s">
        <v>1</v>
      </c>
      <c r="S67" s="52" t="s">
        <v>14</v>
      </c>
      <c r="T67" s="52">
        <v>5268</v>
      </c>
      <c r="V67" s="2" t="s">
        <v>121</v>
      </c>
      <c r="W67" s="2" t="s">
        <v>5</v>
      </c>
      <c r="X67" s="2" t="s">
        <v>11</v>
      </c>
      <c r="Y67" s="2">
        <v>126</v>
      </c>
    </row>
    <row r="68" spans="2:25">
      <c r="B68" s="2" t="s">
        <v>44</v>
      </c>
      <c r="C68" s="2" t="s">
        <v>5</v>
      </c>
      <c r="D68" s="2" t="s">
        <v>11</v>
      </c>
      <c r="E68" s="2">
        <v>95</v>
      </c>
      <c r="L68" s="53" t="s">
        <v>85</v>
      </c>
      <c r="M68" s="53" t="s">
        <v>7</v>
      </c>
      <c r="N68" s="53" t="s">
        <v>10</v>
      </c>
      <c r="O68" s="53">
        <v>5074</v>
      </c>
      <c r="Q68" s="52" t="s">
        <v>156</v>
      </c>
      <c r="R68" s="52" t="s">
        <v>1</v>
      </c>
      <c r="S68" s="52" t="s">
        <v>28</v>
      </c>
      <c r="T68" s="52">
        <v>5240</v>
      </c>
    </row>
    <row r="69" spans="2:25">
      <c r="B69" s="53" t="s">
        <v>44</v>
      </c>
      <c r="C69" s="53" t="s">
        <v>7</v>
      </c>
      <c r="D69" s="53" t="s">
        <v>38</v>
      </c>
      <c r="E69" s="53">
        <v>5192</v>
      </c>
      <c r="L69" s="55" t="s">
        <v>85</v>
      </c>
      <c r="M69" s="55" t="s">
        <v>8</v>
      </c>
      <c r="N69" s="55" t="s">
        <v>17</v>
      </c>
      <c r="O69" s="55">
        <v>5109</v>
      </c>
      <c r="Q69" s="52" t="s">
        <v>156</v>
      </c>
      <c r="R69" s="52" t="s">
        <v>1</v>
      </c>
      <c r="S69" s="52" t="s">
        <v>105</v>
      </c>
      <c r="T69" s="52">
        <v>5219</v>
      </c>
      <c r="V69" s="6" t="s">
        <v>122</v>
      </c>
      <c r="W69" s="6" t="s">
        <v>47</v>
      </c>
      <c r="X69" s="6" t="s">
        <v>11</v>
      </c>
      <c r="Y69" s="6">
        <v>150</v>
      </c>
    </row>
    <row r="70" spans="2:25">
      <c r="B70" s="55" t="s">
        <v>44</v>
      </c>
      <c r="C70" s="55" t="s">
        <v>8</v>
      </c>
      <c r="D70" s="55" t="s">
        <v>39</v>
      </c>
      <c r="E70" s="55">
        <v>5193</v>
      </c>
      <c r="L70" s="54" t="s">
        <v>85</v>
      </c>
      <c r="M70" s="54" t="s">
        <v>19</v>
      </c>
      <c r="N70" s="54" t="s">
        <v>86</v>
      </c>
      <c r="O70" s="54">
        <v>5237</v>
      </c>
      <c r="V70" s="6" t="s">
        <v>122</v>
      </c>
      <c r="W70" s="6" t="s">
        <v>47</v>
      </c>
      <c r="X70" s="6" t="s">
        <v>124</v>
      </c>
      <c r="Y70" s="6">
        <v>5338</v>
      </c>
    </row>
    <row r="71" spans="2:25">
      <c r="B71" s="54" t="s">
        <v>44</v>
      </c>
      <c r="C71" s="54" t="s">
        <v>19</v>
      </c>
      <c r="D71" s="54" t="s">
        <v>45</v>
      </c>
      <c r="E71" s="54">
        <v>5207</v>
      </c>
      <c r="L71" s="54" t="s">
        <v>85</v>
      </c>
      <c r="M71" s="54" t="s">
        <v>19</v>
      </c>
      <c r="N71" s="54" t="s">
        <v>87</v>
      </c>
      <c r="O71" s="54">
        <v>5110</v>
      </c>
      <c r="Q71" s="6" t="s">
        <v>156</v>
      </c>
      <c r="R71" s="6" t="s">
        <v>47</v>
      </c>
      <c r="S71" s="6" t="s">
        <v>158</v>
      </c>
      <c r="T71" s="6">
        <v>161</v>
      </c>
      <c r="V71" s="6" t="s">
        <v>122</v>
      </c>
      <c r="W71" s="6" t="s">
        <v>47</v>
      </c>
      <c r="X71" s="6" t="s">
        <v>125</v>
      </c>
      <c r="Y71" s="6">
        <v>5339</v>
      </c>
    </row>
    <row r="72" spans="2:25">
      <c r="L72" s="52" t="s">
        <v>85</v>
      </c>
      <c r="M72" s="52" t="s">
        <v>1</v>
      </c>
      <c r="N72" s="52" t="s">
        <v>68</v>
      </c>
      <c r="O72" s="52">
        <v>5367</v>
      </c>
      <c r="Q72" s="6" t="s">
        <v>156</v>
      </c>
      <c r="R72" s="6" t="s">
        <v>47</v>
      </c>
      <c r="S72" s="6" t="s">
        <v>159</v>
      </c>
      <c r="T72" s="6">
        <v>5370</v>
      </c>
      <c r="V72" s="51" t="s">
        <v>122</v>
      </c>
      <c r="W72" s="51" t="s">
        <v>96</v>
      </c>
      <c r="X72" s="51" t="s">
        <v>123</v>
      </c>
      <c r="Y72" s="51">
        <v>163</v>
      </c>
    </row>
    <row r="73" spans="2:25">
      <c r="B73" s="2" t="s">
        <v>46</v>
      </c>
      <c r="C73" s="7" t="s">
        <v>5</v>
      </c>
      <c r="D73" s="2" t="s">
        <v>11</v>
      </c>
      <c r="E73" s="2">
        <v>103</v>
      </c>
      <c r="L73" s="52" t="s">
        <v>85</v>
      </c>
      <c r="M73" s="52" t="s">
        <v>1</v>
      </c>
      <c r="N73" s="52" t="s">
        <v>32</v>
      </c>
      <c r="O73" s="52">
        <v>5285</v>
      </c>
    </row>
    <row r="74" spans="2:25">
      <c r="L74" s="52" t="s">
        <v>85</v>
      </c>
      <c r="M74" s="52" t="s">
        <v>1</v>
      </c>
      <c r="N74" s="52" t="s">
        <v>25</v>
      </c>
      <c r="O74" s="52">
        <v>5214</v>
      </c>
      <c r="Q74" s="2" t="s">
        <v>160</v>
      </c>
      <c r="R74" s="2" t="s">
        <v>5</v>
      </c>
      <c r="S74" s="2" t="s">
        <v>11</v>
      </c>
      <c r="T74" s="2">
        <v>7</v>
      </c>
    </row>
    <row r="75" spans="2:25">
      <c r="B75" s="2" t="s">
        <v>49</v>
      </c>
      <c r="C75" s="7" t="s">
        <v>5</v>
      </c>
      <c r="D75" s="2" t="s">
        <v>11</v>
      </c>
      <c r="E75" s="2">
        <v>111</v>
      </c>
      <c r="L75" s="52" t="s">
        <v>85</v>
      </c>
      <c r="M75" s="52" t="s">
        <v>1</v>
      </c>
      <c r="N75" s="52" t="s">
        <v>59</v>
      </c>
      <c r="O75" s="52">
        <v>5143</v>
      </c>
      <c r="Q75" s="53" t="s">
        <v>160</v>
      </c>
      <c r="R75" s="53" t="s">
        <v>7</v>
      </c>
      <c r="S75" s="53" t="s">
        <v>10</v>
      </c>
      <c r="T75" s="53">
        <v>5047</v>
      </c>
    </row>
    <row r="76" spans="2:25">
      <c r="B76" s="55" t="s">
        <v>49</v>
      </c>
      <c r="C76" s="57" t="s">
        <v>8</v>
      </c>
      <c r="D76" s="55" t="s">
        <v>12</v>
      </c>
      <c r="E76" s="55">
        <v>5990</v>
      </c>
      <c r="Q76" s="52" t="s">
        <v>160</v>
      </c>
      <c r="R76" s="52" t="s">
        <v>1</v>
      </c>
      <c r="S76" s="52" t="s">
        <v>41</v>
      </c>
      <c r="T76" s="52">
        <v>5169</v>
      </c>
    </row>
    <row r="77" spans="2:25">
      <c r="L77" s="2" t="s">
        <v>88</v>
      </c>
      <c r="M77" s="2" t="s">
        <v>5</v>
      </c>
      <c r="N77" s="2" t="s">
        <v>11</v>
      </c>
      <c r="O77" s="2">
        <v>100</v>
      </c>
    </row>
    <row r="78" spans="2:25">
      <c r="B78" s="2" t="s">
        <v>50</v>
      </c>
      <c r="C78" s="7" t="s">
        <v>5</v>
      </c>
      <c r="D78" s="2" t="s">
        <v>11</v>
      </c>
      <c r="E78" s="2">
        <v>112</v>
      </c>
      <c r="L78" s="53" t="s">
        <v>88</v>
      </c>
      <c r="M78" s="53" t="s">
        <v>7</v>
      </c>
      <c r="N78" s="53" t="s">
        <v>38</v>
      </c>
      <c r="O78" s="53">
        <v>5196</v>
      </c>
      <c r="Q78" s="2" t="s">
        <v>161</v>
      </c>
      <c r="R78" s="2" t="s">
        <v>5</v>
      </c>
      <c r="S78" s="2" t="s">
        <v>11</v>
      </c>
      <c r="T78" s="2">
        <v>25</v>
      </c>
    </row>
    <row r="79" spans="2:25">
      <c r="L79" s="55" t="s">
        <v>88</v>
      </c>
      <c r="M79" s="55" t="s">
        <v>8</v>
      </c>
      <c r="N79" s="55" t="s">
        <v>39</v>
      </c>
      <c r="O79" s="55">
        <v>5197</v>
      </c>
      <c r="Q79" s="53" t="s">
        <v>161</v>
      </c>
      <c r="R79" s="53" t="s">
        <v>7</v>
      </c>
      <c r="S79" s="53" t="s">
        <v>10</v>
      </c>
      <c r="T79" s="53">
        <v>5063</v>
      </c>
    </row>
    <row r="80" spans="2:25">
      <c r="B80" s="2" t="s">
        <v>51</v>
      </c>
      <c r="C80" s="2" t="s">
        <v>5</v>
      </c>
      <c r="D80" s="2" t="s">
        <v>11</v>
      </c>
      <c r="E80" s="2">
        <v>131</v>
      </c>
      <c r="L80" s="54" t="s">
        <v>88</v>
      </c>
      <c r="M80" s="54" t="s">
        <v>19</v>
      </c>
      <c r="N80" s="54" t="s">
        <v>45</v>
      </c>
      <c r="O80" s="54">
        <v>5209</v>
      </c>
      <c r="Q80" s="52" t="s">
        <v>161</v>
      </c>
      <c r="R80" s="52" t="s">
        <v>1</v>
      </c>
      <c r="S80" s="52" t="s">
        <v>41</v>
      </c>
      <c r="T80" s="52">
        <v>5170</v>
      </c>
    </row>
    <row r="81" spans="2:20">
      <c r="B81" s="52" t="s">
        <v>51</v>
      </c>
      <c r="C81" s="52" t="s">
        <v>1</v>
      </c>
      <c r="D81" s="52" t="s">
        <v>52</v>
      </c>
      <c r="E81" s="52">
        <v>5262</v>
      </c>
    </row>
    <row r="82" spans="2:20">
      <c r="L82" s="2" t="s">
        <v>89</v>
      </c>
      <c r="M82" s="2" t="s">
        <v>5</v>
      </c>
      <c r="N82" s="2" t="s">
        <v>11</v>
      </c>
      <c r="O82" s="2">
        <v>144</v>
      </c>
      <c r="Q82" s="2" t="s">
        <v>162</v>
      </c>
      <c r="R82" s="2" t="s">
        <v>5</v>
      </c>
      <c r="S82" s="2" t="s">
        <v>11</v>
      </c>
      <c r="T82" s="2">
        <v>63</v>
      </c>
    </row>
    <row r="83" spans="2:20">
      <c r="L83" s="52" t="s">
        <v>89</v>
      </c>
      <c r="M83" s="52" t="s">
        <v>1</v>
      </c>
      <c r="N83" s="52" t="s">
        <v>90</v>
      </c>
      <c r="O83" s="52">
        <v>5310</v>
      </c>
      <c r="Q83" s="53" t="s">
        <v>162</v>
      </c>
      <c r="R83" s="53" t="s">
        <v>7</v>
      </c>
      <c r="S83" s="53" t="s">
        <v>10</v>
      </c>
      <c r="T83" s="53">
        <v>5077</v>
      </c>
    </row>
    <row r="84" spans="2:20">
      <c r="Q84" s="55" t="s">
        <v>162</v>
      </c>
      <c r="R84" s="55" t="s">
        <v>8</v>
      </c>
      <c r="S84" s="55" t="s">
        <v>17</v>
      </c>
      <c r="T84" s="55">
        <v>5106</v>
      </c>
    </row>
    <row r="85" spans="2:20">
      <c r="L85" s="2" t="s">
        <v>93</v>
      </c>
      <c r="M85" s="2" t="s">
        <v>5</v>
      </c>
      <c r="N85" s="2" t="s">
        <v>11</v>
      </c>
      <c r="O85" s="2">
        <v>151</v>
      </c>
      <c r="Q85" s="54" t="s">
        <v>162</v>
      </c>
      <c r="R85" s="54" t="s">
        <v>19</v>
      </c>
      <c r="S85" s="54" t="s">
        <v>24</v>
      </c>
      <c r="T85" s="54">
        <v>5127</v>
      </c>
    </row>
    <row r="86" spans="2:20">
      <c r="L86" s="52" t="s">
        <v>93</v>
      </c>
      <c r="M86" s="52" t="s">
        <v>1</v>
      </c>
      <c r="N86" s="52" t="s">
        <v>41</v>
      </c>
      <c r="O86" s="52">
        <v>5350</v>
      </c>
      <c r="Q86" s="52" t="s">
        <v>162</v>
      </c>
      <c r="R86" s="52" t="s">
        <v>1</v>
      </c>
      <c r="S86" s="52" t="s">
        <v>43</v>
      </c>
      <c r="T86" s="52">
        <v>5333</v>
      </c>
    </row>
    <row r="87" spans="2:20">
      <c r="Q87" s="52" t="s">
        <v>162</v>
      </c>
      <c r="R87" s="52" t="s">
        <v>1</v>
      </c>
      <c r="S87" s="52" t="s">
        <v>14</v>
      </c>
      <c r="T87" s="52">
        <v>5322</v>
      </c>
    </row>
    <row r="88" spans="2:20">
      <c r="L88" s="2" t="s">
        <v>94</v>
      </c>
      <c r="M88" s="2" t="s">
        <v>5</v>
      </c>
      <c r="N88" s="2" t="s">
        <v>11</v>
      </c>
      <c r="O88" s="2">
        <v>152</v>
      </c>
      <c r="Q88" s="52" t="s">
        <v>162</v>
      </c>
      <c r="R88" s="52" t="s">
        <v>1</v>
      </c>
      <c r="S88" s="52" t="s">
        <v>28</v>
      </c>
      <c r="T88" s="52">
        <v>5184</v>
      </c>
    </row>
    <row r="89" spans="2:20">
      <c r="L89" s="52" t="s">
        <v>94</v>
      </c>
      <c r="M89" s="52" t="s">
        <v>1</v>
      </c>
      <c r="N89" s="52" t="s">
        <v>41</v>
      </c>
      <c r="O89" s="52">
        <v>5351</v>
      </c>
    </row>
    <row r="90" spans="2:20">
      <c r="Q90" s="2" t="s">
        <v>163</v>
      </c>
      <c r="R90" s="2" t="s">
        <v>5</v>
      </c>
      <c r="S90" s="2" t="s">
        <v>11</v>
      </c>
      <c r="T90" s="2">
        <v>62</v>
      </c>
    </row>
    <row r="91" spans="2:20">
      <c r="Q91" s="53" t="s">
        <v>163</v>
      </c>
      <c r="R91" s="53" t="s">
        <v>7</v>
      </c>
      <c r="S91" s="53" t="s">
        <v>10</v>
      </c>
      <c r="T91" s="53">
        <v>5076</v>
      </c>
    </row>
    <row r="92" spans="2:20">
      <c r="Q92" s="55" t="s">
        <v>163</v>
      </c>
      <c r="R92" s="55" t="s">
        <v>8</v>
      </c>
      <c r="S92" s="55" t="s">
        <v>17</v>
      </c>
      <c r="T92" s="55">
        <v>5107</v>
      </c>
    </row>
    <row r="93" spans="2:20">
      <c r="Q93" s="54" t="s">
        <v>163</v>
      </c>
      <c r="R93" s="54" t="s">
        <v>19</v>
      </c>
      <c r="S93" s="54" t="s">
        <v>164</v>
      </c>
      <c r="T93" s="54">
        <v>5128</v>
      </c>
    </row>
    <row r="94" spans="2:20">
      <c r="Q94" s="52" t="s">
        <v>163</v>
      </c>
      <c r="R94" s="52" t="s">
        <v>1</v>
      </c>
      <c r="S94" s="52" t="s">
        <v>43</v>
      </c>
      <c r="T94" s="52">
        <v>5335</v>
      </c>
    </row>
    <row r="95" spans="2:20">
      <c r="Q95" s="52" t="s">
        <v>163</v>
      </c>
      <c r="R95" s="52" t="s">
        <v>1</v>
      </c>
      <c r="S95" s="52" t="s">
        <v>14</v>
      </c>
      <c r="T95" s="52">
        <v>5324</v>
      </c>
    </row>
    <row r="96" spans="2:20">
      <c r="Q96" s="52" t="s">
        <v>163</v>
      </c>
      <c r="R96" s="52" t="s">
        <v>1</v>
      </c>
      <c r="S96" s="52" t="s">
        <v>28</v>
      </c>
      <c r="T96" s="52">
        <v>5183</v>
      </c>
    </row>
    <row r="98" spans="17:20">
      <c r="Q98" s="3" t="s">
        <v>257</v>
      </c>
      <c r="R98" s="2" t="s">
        <v>5</v>
      </c>
      <c r="S98" s="2" t="s">
        <v>11</v>
      </c>
      <c r="T98" s="2">
        <v>71</v>
      </c>
    </row>
    <row r="99" spans="17:20">
      <c r="Q99" s="53" t="s">
        <v>257</v>
      </c>
      <c r="R99" s="53" t="s">
        <v>7</v>
      </c>
      <c r="S99" s="53" t="s">
        <v>10</v>
      </c>
      <c r="T99" s="53">
        <v>5081</v>
      </c>
    </row>
    <row r="100" spans="17:20">
      <c r="Q100" s="55" t="s">
        <v>257</v>
      </c>
      <c r="R100" s="55" t="s">
        <v>8</v>
      </c>
      <c r="S100" s="55" t="s">
        <v>17</v>
      </c>
      <c r="T100" s="55">
        <v>5116</v>
      </c>
    </row>
    <row r="101" spans="17:20">
      <c r="Q101" s="52" t="s">
        <v>257</v>
      </c>
      <c r="R101" s="52" t="s">
        <v>1</v>
      </c>
      <c r="S101" s="52" t="s">
        <v>43</v>
      </c>
      <c r="T101" s="52">
        <v>5334</v>
      </c>
    </row>
    <row r="102" spans="17:20">
      <c r="Q102" s="52" t="s">
        <v>257</v>
      </c>
      <c r="R102" s="52" t="s">
        <v>1</v>
      </c>
      <c r="S102" s="52" t="s">
        <v>14</v>
      </c>
      <c r="T102" s="52">
        <v>5323</v>
      </c>
    </row>
    <row r="103" spans="17:20">
      <c r="Q103" s="52" t="s">
        <v>257</v>
      </c>
      <c r="R103" s="52" t="s">
        <v>1</v>
      </c>
      <c r="S103" s="52" t="s">
        <v>68</v>
      </c>
      <c r="T103" s="52">
        <v>5158</v>
      </c>
    </row>
    <row r="104" spans="17:20">
      <c r="Q104" s="52" t="s">
        <v>257</v>
      </c>
      <c r="R104" s="52" t="s">
        <v>1</v>
      </c>
      <c r="S104" s="52" t="s">
        <v>25</v>
      </c>
      <c r="T104" s="52">
        <v>5151</v>
      </c>
    </row>
    <row r="106" spans="17:20">
      <c r="Q106" s="2" t="s">
        <v>165</v>
      </c>
      <c r="R106" s="2" t="s">
        <v>5</v>
      </c>
      <c r="S106" s="2" t="s">
        <v>11</v>
      </c>
      <c r="T106" s="2">
        <v>70</v>
      </c>
    </row>
    <row r="107" spans="17:20">
      <c r="Q107" s="53" t="s">
        <v>165</v>
      </c>
      <c r="R107" s="53" t="s">
        <v>7</v>
      </c>
      <c r="S107" s="53" t="s">
        <v>10</v>
      </c>
      <c r="T107" s="53">
        <v>5080</v>
      </c>
    </row>
    <row r="108" spans="17:20">
      <c r="Q108" s="55" t="s">
        <v>165</v>
      </c>
      <c r="R108" s="55" t="s">
        <v>8</v>
      </c>
      <c r="S108" s="55" t="s">
        <v>17</v>
      </c>
      <c r="T108" s="55">
        <v>5115</v>
      </c>
    </row>
    <row r="109" spans="17:20">
      <c r="Q109" s="52" t="s">
        <v>165</v>
      </c>
      <c r="R109" s="52" t="s">
        <v>1</v>
      </c>
      <c r="S109" s="52" t="s">
        <v>43</v>
      </c>
      <c r="T109" s="52">
        <v>5336</v>
      </c>
    </row>
    <row r="110" spans="17:20">
      <c r="Q110" s="52" t="s">
        <v>165</v>
      </c>
      <c r="R110" s="52" t="s">
        <v>1</v>
      </c>
      <c r="S110" s="52" t="s">
        <v>14</v>
      </c>
      <c r="T110" s="52">
        <v>5325</v>
      </c>
    </row>
    <row r="111" spans="17:20">
      <c r="Q111" s="52" t="s">
        <v>165</v>
      </c>
      <c r="R111" s="52" t="s">
        <v>1</v>
      </c>
      <c r="S111" s="52" t="s">
        <v>28</v>
      </c>
      <c r="T111" s="52">
        <v>5296</v>
      </c>
    </row>
    <row r="112" spans="17:20">
      <c r="Q112" s="52" t="s">
        <v>165</v>
      </c>
      <c r="R112" s="52" t="s">
        <v>1</v>
      </c>
      <c r="S112" s="52" t="s">
        <v>68</v>
      </c>
      <c r="T112" s="52">
        <v>5159</v>
      </c>
    </row>
    <row r="113" spans="17:20">
      <c r="Q113" s="52" t="s">
        <v>165</v>
      </c>
      <c r="R113" s="52" t="s">
        <v>1</v>
      </c>
      <c r="S113" s="52" t="s">
        <v>25</v>
      </c>
      <c r="T113" s="52">
        <v>5152</v>
      </c>
    </row>
    <row r="115" spans="17:20">
      <c r="Q115" s="2" t="s">
        <v>166</v>
      </c>
      <c r="R115" s="2" t="s">
        <v>5</v>
      </c>
      <c r="S115" s="2" t="s">
        <v>11</v>
      </c>
      <c r="T115" s="2">
        <v>48</v>
      </c>
    </row>
    <row r="116" spans="17:20">
      <c r="Q116" s="53" t="s">
        <v>166</v>
      </c>
      <c r="R116" s="53" t="s">
        <v>7</v>
      </c>
      <c r="S116" s="53" t="s">
        <v>10</v>
      </c>
      <c r="T116" s="53">
        <v>5071</v>
      </c>
    </row>
    <row r="117" spans="17:20">
      <c r="Q117" s="55" t="s">
        <v>166</v>
      </c>
      <c r="R117" s="55" t="s">
        <v>8</v>
      </c>
      <c r="S117" s="55" t="s">
        <v>17</v>
      </c>
      <c r="T117" s="55">
        <v>5097</v>
      </c>
    </row>
    <row r="119" spans="17:20">
      <c r="Q119" s="2" t="s">
        <v>167</v>
      </c>
      <c r="R119" s="2" t="s">
        <v>5</v>
      </c>
      <c r="S119" s="2" t="s">
        <v>11</v>
      </c>
      <c r="T119" s="2">
        <v>29</v>
      </c>
    </row>
    <row r="120" spans="17:20">
      <c r="Q120" s="53" t="s">
        <v>167</v>
      </c>
      <c r="R120" s="53" t="s">
        <v>7</v>
      </c>
      <c r="S120" s="53" t="s">
        <v>10</v>
      </c>
      <c r="T120" s="53">
        <v>5066</v>
      </c>
    </row>
    <row r="121" spans="17:20">
      <c r="Q121" s="55" t="s">
        <v>167</v>
      </c>
      <c r="R121" s="55" t="s">
        <v>8</v>
      </c>
      <c r="S121" s="55" t="s">
        <v>17</v>
      </c>
      <c r="T121" s="55">
        <v>5098</v>
      </c>
    </row>
    <row r="122" spans="17:20">
      <c r="Q122" s="52" t="s">
        <v>167</v>
      </c>
      <c r="R122" s="52" t="s">
        <v>1</v>
      </c>
      <c r="S122" s="52" t="s">
        <v>13</v>
      </c>
      <c r="T122" s="52">
        <v>5344</v>
      </c>
    </row>
    <row r="124" spans="17:20">
      <c r="Q124" s="2" t="s">
        <v>168</v>
      </c>
      <c r="R124" s="2" t="s">
        <v>5</v>
      </c>
      <c r="S124" s="2" t="s">
        <v>11</v>
      </c>
      <c r="T124" s="2">
        <v>32</v>
      </c>
    </row>
    <row r="125" spans="17:20">
      <c r="Q125" s="53" t="s">
        <v>168</v>
      </c>
      <c r="R125" s="53" t="s">
        <v>7</v>
      </c>
      <c r="S125" s="53" t="s">
        <v>10</v>
      </c>
      <c r="T125" s="53">
        <v>5068</v>
      </c>
    </row>
    <row r="126" spans="17:20">
      <c r="Q126" s="52" t="s">
        <v>168</v>
      </c>
      <c r="R126" s="52" t="s">
        <v>1</v>
      </c>
      <c r="S126" s="52" t="s">
        <v>32</v>
      </c>
      <c r="T126" s="52">
        <v>5298</v>
      </c>
    </row>
    <row r="127" spans="17:20">
      <c r="Q127" s="52" t="s">
        <v>168</v>
      </c>
      <c r="R127" s="52" t="s">
        <v>1</v>
      </c>
      <c r="S127" s="52" t="s">
        <v>59</v>
      </c>
      <c r="T127" s="52">
        <v>5222</v>
      </c>
    </row>
    <row r="129" spans="17:20">
      <c r="Q129" s="2" t="s">
        <v>169</v>
      </c>
      <c r="R129" s="2" t="s">
        <v>5</v>
      </c>
      <c r="S129" s="2" t="s">
        <v>11</v>
      </c>
      <c r="T129" s="2">
        <v>47</v>
      </c>
    </row>
    <row r="130" spans="17:20">
      <c r="Q130" s="53" t="s">
        <v>169</v>
      </c>
      <c r="R130" s="53" t="s">
        <v>7</v>
      </c>
      <c r="S130" s="53" t="s">
        <v>10</v>
      </c>
      <c r="T130" s="53">
        <v>5070</v>
      </c>
    </row>
    <row r="131" spans="17:20">
      <c r="Q131" s="55" t="s">
        <v>169</v>
      </c>
      <c r="R131" s="55" t="s">
        <v>8</v>
      </c>
      <c r="S131" s="55" t="s">
        <v>17</v>
      </c>
      <c r="T131" s="55">
        <v>5120</v>
      </c>
    </row>
    <row r="132" spans="17:20">
      <c r="Q132" s="54" t="s">
        <v>169</v>
      </c>
      <c r="R132" s="54" t="s">
        <v>19</v>
      </c>
      <c r="S132" s="54" t="s">
        <v>104</v>
      </c>
      <c r="T132" s="54">
        <v>5341</v>
      </c>
    </row>
    <row r="133" spans="17:20">
      <c r="Q133" s="52" t="s">
        <v>169</v>
      </c>
      <c r="R133" s="52" t="s">
        <v>1</v>
      </c>
      <c r="S133" s="52" t="s">
        <v>21</v>
      </c>
      <c r="T133" s="52">
        <v>5355</v>
      </c>
    </row>
    <row r="134" spans="17:20">
      <c r="Q134" s="52" t="s">
        <v>169</v>
      </c>
      <c r="R134" s="52" t="s">
        <v>1</v>
      </c>
      <c r="S134" s="52" t="s">
        <v>29</v>
      </c>
      <c r="T134" s="52">
        <v>5166</v>
      </c>
    </row>
    <row r="136" spans="17:20">
      <c r="Q136" s="2" t="s">
        <v>170</v>
      </c>
      <c r="R136" s="7" t="s">
        <v>5</v>
      </c>
      <c r="S136" s="2" t="s">
        <v>11</v>
      </c>
      <c r="T136" s="2">
        <v>49</v>
      </c>
    </row>
    <row r="138" spans="17:20">
      <c r="Q138" s="2" t="s">
        <v>171</v>
      </c>
      <c r="R138" s="2" t="s">
        <v>5</v>
      </c>
      <c r="S138" s="2" t="s">
        <v>11</v>
      </c>
      <c r="T138" s="2">
        <v>66</v>
      </c>
    </row>
    <row r="139" spans="17:20">
      <c r="Q139" s="53" t="s">
        <v>171</v>
      </c>
      <c r="R139" s="53" t="s">
        <v>7</v>
      </c>
      <c r="S139" s="53" t="s">
        <v>10</v>
      </c>
      <c r="T139" s="53">
        <v>5078</v>
      </c>
    </row>
    <row r="140" spans="17:20">
      <c r="Q140" s="55" t="s">
        <v>171</v>
      </c>
      <c r="R140" s="55" t="s">
        <v>8</v>
      </c>
      <c r="S140" s="55" t="s">
        <v>17</v>
      </c>
      <c r="T140" s="55">
        <v>5102</v>
      </c>
    </row>
    <row r="141" spans="17:20">
      <c r="Q141" s="52" t="s">
        <v>171</v>
      </c>
      <c r="R141" s="52" t="s">
        <v>1</v>
      </c>
      <c r="S141" s="52" t="s">
        <v>172</v>
      </c>
      <c r="T141" s="52">
        <v>5326</v>
      </c>
    </row>
    <row r="143" spans="17:20">
      <c r="Q143" s="2" t="s">
        <v>173</v>
      </c>
      <c r="R143" s="2" t="s">
        <v>5</v>
      </c>
      <c r="S143" s="2" t="s">
        <v>11</v>
      </c>
      <c r="T143" s="2">
        <v>67</v>
      </c>
    </row>
    <row r="144" spans="17:20">
      <c r="Q144" s="53" t="s">
        <v>173</v>
      </c>
      <c r="R144" s="53" t="s">
        <v>7</v>
      </c>
      <c r="S144" s="53" t="s">
        <v>10</v>
      </c>
      <c r="T144" s="53">
        <v>5079</v>
      </c>
    </row>
    <row r="145" spans="17:20">
      <c r="Q145" s="55" t="s">
        <v>173</v>
      </c>
      <c r="R145" s="55" t="s">
        <v>8</v>
      </c>
      <c r="S145" s="55" t="s">
        <v>17</v>
      </c>
      <c r="T145" s="55">
        <v>5103</v>
      </c>
    </row>
    <row r="146" spans="17:20">
      <c r="Q146" s="54" t="s">
        <v>173</v>
      </c>
      <c r="R146" s="54" t="s">
        <v>19</v>
      </c>
      <c r="S146" s="54" t="s">
        <v>174</v>
      </c>
      <c r="T146" s="54">
        <v>5256</v>
      </c>
    </row>
    <row r="147" spans="17:20">
      <c r="Q147" s="52" t="s">
        <v>173</v>
      </c>
      <c r="R147" s="52" t="s">
        <v>1</v>
      </c>
      <c r="S147" s="52" t="s">
        <v>172</v>
      </c>
      <c r="T147" s="52">
        <v>5327</v>
      </c>
    </row>
    <row r="149" spans="17:20">
      <c r="Q149" s="2" t="s">
        <v>192</v>
      </c>
      <c r="R149" s="2" t="s">
        <v>5</v>
      </c>
      <c r="S149" s="2" t="s">
        <v>11</v>
      </c>
      <c r="T149" s="2">
        <v>155</v>
      </c>
    </row>
    <row r="150" spans="17:20">
      <c r="Q150" s="54" t="s">
        <v>192</v>
      </c>
      <c r="R150" s="54" t="s">
        <v>19</v>
      </c>
      <c r="S150" s="54" t="s">
        <v>174</v>
      </c>
      <c r="T150" s="54">
        <v>5342</v>
      </c>
    </row>
    <row r="151" spans="17:20">
      <c r="Q151" s="52" t="s">
        <v>192</v>
      </c>
      <c r="R151" s="52" t="s">
        <v>1</v>
      </c>
      <c r="S151" s="52" t="s">
        <v>172</v>
      </c>
      <c r="T151" s="52">
        <v>5328</v>
      </c>
    </row>
    <row r="153" spans="17:20">
      <c r="Q153" s="2" t="s">
        <v>193</v>
      </c>
      <c r="R153" s="2" t="s">
        <v>5</v>
      </c>
      <c r="S153" s="2" t="s">
        <v>11</v>
      </c>
      <c r="T153" s="2">
        <v>156</v>
      </c>
    </row>
    <row r="154" spans="17:20">
      <c r="Q154" s="52" t="s">
        <v>193</v>
      </c>
      <c r="R154" s="52" t="s">
        <v>1</v>
      </c>
      <c r="S154" s="52" t="s">
        <v>172</v>
      </c>
      <c r="T154" s="52">
        <v>5329</v>
      </c>
    </row>
    <row r="156" spans="17:20">
      <c r="Q156" s="2" t="s">
        <v>175</v>
      </c>
      <c r="R156" s="2" t="s">
        <v>5</v>
      </c>
      <c r="S156" s="2" t="s">
        <v>11</v>
      </c>
      <c r="T156" s="2">
        <v>78</v>
      </c>
    </row>
    <row r="157" spans="17:20">
      <c r="Q157" s="52" t="s">
        <v>175</v>
      </c>
      <c r="R157" s="52" t="s">
        <v>1</v>
      </c>
      <c r="S157" s="52" t="s">
        <v>90</v>
      </c>
      <c r="T157" s="52">
        <v>5307</v>
      </c>
    </row>
    <row r="159" spans="17:20">
      <c r="Q159" s="2" t="s">
        <v>176</v>
      </c>
      <c r="R159" s="2" t="s">
        <v>5</v>
      </c>
      <c r="S159" s="2" t="s">
        <v>11</v>
      </c>
      <c r="T159" s="2">
        <v>82</v>
      </c>
    </row>
    <row r="160" spans="17:20">
      <c r="Q160" s="52" t="s">
        <v>176</v>
      </c>
      <c r="R160" s="52" t="s">
        <v>1</v>
      </c>
      <c r="S160" s="52" t="s">
        <v>90</v>
      </c>
      <c r="T160" s="52">
        <v>5308</v>
      </c>
    </row>
    <row r="162" spans="17:20">
      <c r="Q162" s="2" t="s">
        <v>190</v>
      </c>
      <c r="R162" s="2" t="s">
        <v>5</v>
      </c>
      <c r="S162" s="2" t="s">
        <v>11</v>
      </c>
      <c r="T162" s="2">
        <v>143</v>
      </c>
    </row>
    <row r="163" spans="17:20">
      <c r="Q163" s="52" t="s">
        <v>190</v>
      </c>
      <c r="R163" s="52" t="s">
        <v>1</v>
      </c>
      <c r="S163" s="52" t="s">
        <v>90</v>
      </c>
      <c r="T163" s="52">
        <v>5309</v>
      </c>
    </row>
    <row r="165" spans="17:20">
      <c r="Q165" s="2" t="s">
        <v>177</v>
      </c>
      <c r="R165" s="2" t="s">
        <v>5</v>
      </c>
      <c r="S165" s="2" t="s">
        <v>11</v>
      </c>
      <c r="T165" s="2">
        <v>91</v>
      </c>
    </row>
    <row r="166" spans="17:20">
      <c r="Q166" s="53" t="s">
        <v>177</v>
      </c>
      <c r="R166" s="53" t="s">
        <v>7</v>
      </c>
      <c r="S166" s="53" t="s">
        <v>38</v>
      </c>
      <c r="T166" s="53">
        <v>5190</v>
      </c>
    </row>
    <row r="167" spans="17:20">
      <c r="Q167" s="55" t="s">
        <v>177</v>
      </c>
      <c r="R167" s="55" t="s">
        <v>8</v>
      </c>
      <c r="S167" s="55" t="s">
        <v>39</v>
      </c>
      <c r="T167" s="55">
        <v>5191</v>
      </c>
    </row>
    <row r="168" spans="17:20">
      <c r="Q168" s="52" t="s">
        <v>177</v>
      </c>
      <c r="R168" s="52" t="s">
        <v>1</v>
      </c>
      <c r="S168" s="52" t="s">
        <v>41</v>
      </c>
      <c r="T168" s="52">
        <v>5259</v>
      </c>
    </row>
    <row r="169" spans="17:20">
      <c r="Q169" s="52" t="s">
        <v>177</v>
      </c>
      <c r="R169" s="52" t="s">
        <v>1</v>
      </c>
      <c r="S169" s="52" t="s">
        <v>25</v>
      </c>
      <c r="T169" s="52">
        <v>5217</v>
      </c>
    </row>
    <row r="171" spans="17:20">
      <c r="Q171" s="2" t="s">
        <v>178</v>
      </c>
      <c r="R171" s="2" t="s">
        <v>5</v>
      </c>
      <c r="S171" s="2" t="s">
        <v>11</v>
      </c>
      <c r="T171" s="2">
        <v>97</v>
      </c>
    </row>
    <row r="173" spans="17:20">
      <c r="Q173" s="2" t="s">
        <v>179</v>
      </c>
      <c r="R173" s="2" t="s">
        <v>5</v>
      </c>
      <c r="S173" s="2" t="s">
        <v>11</v>
      </c>
      <c r="T173" s="2">
        <v>98</v>
      </c>
    </row>
    <row r="175" spans="17:20">
      <c r="Q175" s="2" t="s">
        <v>188</v>
      </c>
      <c r="R175" s="2" t="s">
        <v>5</v>
      </c>
      <c r="S175" s="2" t="s">
        <v>11</v>
      </c>
      <c r="T175" s="2">
        <v>141</v>
      </c>
    </row>
    <row r="177" spans="17:20">
      <c r="Q177" s="2" t="s">
        <v>189</v>
      </c>
      <c r="R177" s="2" t="s">
        <v>5</v>
      </c>
      <c r="S177" s="2" t="s">
        <v>11</v>
      </c>
      <c r="T177" s="2">
        <v>142</v>
      </c>
    </row>
    <row r="179" spans="17:20">
      <c r="Q179" s="2" t="s">
        <v>180</v>
      </c>
      <c r="R179" s="2" t="s">
        <v>5</v>
      </c>
      <c r="S179" s="2" t="s">
        <v>11</v>
      </c>
      <c r="T179" s="2">
        <v>99</v>
      </c>
    </row>
    <row r="181" spans="17:20">
      <c r="Q181" s="2" t="s">
        <v>181</v>
      </c>
      <c r="R181" s="2" t="s">
        <v>5</v>
      </c>
      <c r="S181" s="2" t="s">
        <v>11</v>
      </c>
      <c r="T181" s="2">
        <v>102</v>
      </c>
    </row>
    <row r="183" spans="17:20">
      <c r="Q183" s="2" t="s">
        <v>182</v>
      </c>
      <c r="R183" s="2" t="s">
        <v>5</v>
      </c>
      <c r="S183" s="2" t="s">
        <v>11</v>
      </c>
      <c r="T183" s="2">
        <v>113</v>
      </c>
    </row>
    <row r="185" spans="17:20">
      <c r="Q185" s="2" t="s">
        <v>187</v>
      </c>
      <c r="R185" s="7" t="s">
        <v>5</v>
      </c>
      <c r="S185" s="2" t="s">
        <v>11</v>
      </c>
      <c r="T185" s="2">
        <v>139</v>
      </c>
    </row>
    <row r="187" spans="17:20">
      <c r="Q187" s="2" t="s">
        <v>185</v>
      </c>
      <c r="R187" s="2" t="s">
        <v>5</v>
      </c>
      <c r="S187" s="2" t="s">
        <v>11</v>
      </c>
      <c r="T187" s="2">
        <v>128</v>
      </c>
    </row>
    <row r="188" spans="17:20">
      <c r="Q188" s="52" t="s">
        <v>185</v>
      </c>
      <c r="R188" s="52" t="s">
        <v>1</v>
      </c>
      <c r="S188" s="52" t="s">
        <v>153</v>
      </c>
      <c r="T188" s="52">
        <v>5266</v>
      </c>
    </row>
    <row r="189" spans="17:20">
      <c r="Q189" s="52" t="s">
        <v>185</v>
      </c>
      <c r="R189" s="52" t="s">
        <v>1</v>
      </c>
      <c r="S189" s="52" t="s">
        <v>13</v>
      </c>
      <c r="T189" s="52">
        <v>5278</v>
      </c>
    </row>
    <row r="191" spans="17:20">
      <c r="Q191" s="2" t="s">
        <v>183</v>
      </c>
      <c r="R191" s="7" t="s">
        <v>5</v>
      </c>
      <c r="S191" s="2" t="s">
        <v>11</v>
      </c>
      <c r="T191" s="2">
        <v>116</v>
      </c>
    </row>
    <row r="192" spans="17:20">
      <c r="Q192" s="52" t="s">
        <v>183</v>
      </c>
      <c r="R192" s="58" t="s">
        <v>1</v>
      </c>
      <c r="S192" s="52" t="s">
        <v>26</v>
      </c>
      <c r="T192" s="52">
        <v>5364</v>
      </c>
    </row>
    <row r="194" spans="17:20">
      <c r="Q194" s="2" t="s">
        <v>184</v>
      </c>
      <c r="R194" s="2" t="s">
        <v>5</v>
      </c>
      <c r="S194" s="2" t="s">
        <v>11</v>
      </c>
      <c r="T194" s="2">
        <v>120</v>
      </c>
    </row>
    <row r="195" spans="17:20">
      <c r="Q195" s="54" t="s">
        <v>184</v>
      </c>
      <c r="R195" s="54" t="s">
        <v>19</v>
      </c>
      <c r="S195" s="54" t="s">
        <v>45</v>
      </c>
      <c r="T195" s="54">
        <v>5291</v>
      </c>
    </row>
    <row r="197" spans="17:20">
      <c r="Q197" s="2" t="s">
        <v>186</v>
      </c>
      <c r="R197" s="2" t="s">
        <v>5</v>
      </c>
      <c r="S197" s="2" t="s">
        <v>11</v>
      </c>
      <c r="T197" s="2">
        <v>132</v>
      </c>
    </row>
    <row r="198" spans="17:20">
      <c r="Q198" s="52" t="s">
        <v>186</v>
      </c>
      <c r="R198" s="52" t="s">
        <v>1</v>
      </c>
      <c r="S198" s="52" t="s">
        <v>52</v>
      </c>
      <c r="T198" s="52">
        <v>5263</v>
      </c>
    </row>
    <row r="199" spans="17:20">
      <c r="Q199" s="52" t="s">
        <v>186</v>
      </c>
      <c r="R199" s="52" t="s">
        <v>1</v>
      </c>
      <c r="S199" s="52" t="s">
        <v>68</v>
      </c>
      <c r="T199" s="52">
        <v>5368</v>
      </c>
    </row>
    <row r="201" spans="17:20">
      <c r="Q201" s="2" t="s">
        <v>191</v>
      </c>
      <c r="R201" s="2" t="s">
        <v>5</v>
      </c>
      <c r="S201" s="2" t="s">
        <v>11</v>
      </c>
      <c r="T201" s="2">
        <v>148</v>
      </c>
    </row>
  </sheetData>
  <mergeCells count="8">
    <mergeCell ref="AF4:AI4"/>
    <mergeCell ref="AK4:AN4"/>
    <mergeCell ref="AA4:AD4"/>
    <mergeCell ref="B4:E4"/>
    <mergeCell ref="G4:J4"/>
    <mergeCell ref="L4:O4"/>
    <mergeCell ref="Q4:T4"/>
    <mergeCell ref="V4:Y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3"/>
  <sheetViews>
    <sheetView workbookViewId="0">
      <selection activeCell="C5" sqref="C5"/>
    </sheetView>
  </sheetViews>
  <sheetFormatPr defaultRowHeight="15"/>
  <cols>
    <col min="1" max="1" width="1.140625" style="127" customWidth="1"/>
    <col min="2" max="2" width="16.5703125" style="127" customWidth="1"/>
    <col min="3" max="3" width="10.42578125" style="127" customWidth="1"/>
    <col min="4" max="4" width="8.140625" style="127" customWidth="1"/>
    <col min="5" max="5" width="5.140625" style="127" customWidth="1"/>
    <col min="7" max="7" width="13.5703125" customWidth="1"/>
    <col min="8" max="8" width="8.42578125" style="127" customWidth="1"/>
    <col min="9" max="9" width="25.140625" customWidth="1"/>
    <col min="10" max="10" width="24.42578125" customWidth="1"/>
    <col min="11" max="11" width="25.5703125" customWidth="1"/>
    <col min="12" max="12" width="1.140625" customWidth="1"/>
    <col min="14" max="16384" width="9.140625" style="127"/>
  </cols>
  <sheetData>
    <row r="1" spans="2:8" ht="6" customHeight="1"/>
    <row r="2" spans="2:8">
      <c r="B2" s="132" t="s">
        <v>346</v>
      </c>
      <c r="C2" s="183" t="s">
        <v>397</v>
      </c>
      <c r="D2" s="183" t="s">
        <v>3</v>
      </c>
      <c r="E2" s="183" t="s">
        <v>0</v>
      </c>
    </row>
    <row r="3" spans="2:8">
      <c r="B3" s="328" t="s">
        <v>347</v>
      </c>
      <c r="C3" s="187" t="s">
        <v>11</v>
      </c>
      <c r="D3" s="189" t="s">
        <v>266</v>
      </c>
      <c r="E3" s="190" t="s">
        <v>5</v>
      </c>
      <c r="H3" s="127">
        <v>0</v>
      </c>
    </row>
    <row r="4" spans="2:8">
      <c r="B4" s="329"/>
      <c r="C4" s="256" t="s">
        <v>355</v>
      </c>
      <c r="D4" s="69" t="s">
        <v>266</v>
      </c>
      <c r="E4" s="23" t="s">
        <v>8</v>
      </c>
      <c r="H4" s="127">
        <v>1111</v>
      </c>
    </row>
    <row r="5" spans="2:8">
      <c r="B5" s="329"/>
      <c r="C5" s="257" t="s">
        <v>355</v>
      </c>
      <c r="D5" s="14" t="s">
        <v>349</v>
      </c>
      <c r="E5" s="15" t="s">
        <v>1</v>
      </c>
      <c r="H5" s="133" t="s">
        <v>357</v>
      </c>
    </row>
    <row r="6" spans="2:8">
      <c r="B6" s="330"/>
      <c r="C6" s="150" t="s">
        <v>353</v>
      </c>
      <c r="D6" s="130" t="s">
        <v>266</v>
      </c>
      <c r="E6" s="131" t="s">
        <v>8</v>
      </c>
      <c r="H6" s="127">
        <v>2222</v>
      </c>
    </row>
    <row r="7" spans="2:8">
      <c r="B7" s="331" t="s">
        <v>148</v>
      </c>
      <c r="C7" s="147" t="s">
        <v>348</v>
      </c>
      <c r="D7" s="136" t="s">
        <v>266</v>
      </c>
      <c r="E7" s="137" t="s">
        <v>7</v>
      </c>
      <c r="H7" s="127">
        <v>0</v>
      </c>
    </row>
    <row r="8" spans="2:8">
      <c r="B8" s="332"/>
      <c r="C8" s="19" t="s">
        <v>348</v>
      </c>
      <c r="D8" s="19" t="s">
        <v>350</v>
      </c>
      <c r="E8" s="20" t="s">
        <v>19</v>
      </c>
      <c r="H8" s="133" t="s">
        <v>358</v>
      </c>
    </row>
    <row r="9" spans="2:8">
      <c r="B9" s="332"/>
      <c r="C9" s="148" t="s">
        <v>351</v>
      </c>
      <c r="D9" s="69" t="s">
        <v>266</v>
      </c>
      <c r="E9" s="23" t="s">
        <v>8</v>
      </c>
      <c r="H9" s="127">
        <v>1111</v>
      </c>
    </row>
    <row r="10" spans="2:8">
      <c r="B10" s="332"/>
      <c r="C10" s="148" t="s">
        <v>354</v>
      </c>
      <c r="D10" s="69" t="s">
        <v>266</v>
      </c>
      <c r="E10" s="23" t="s">
        <v>8</v>
      </c>
      <c r="H10" s="127">
        <v>2222</v>
      </c>
    </row>
    <row r="11" spans="2:8">
      <c r="B11" s="332"/>
      <c r="C11" s="148" t="s">
        <v>352</v>
      </c>
      <c r="D11" s="69" t="s">
        <v>266</v>
      </c>
      <c r="E11" s="23" t="s">
        <v>8</v>
      </c>
      <c r="H11" s="127">
        <v>3333</v>
      </c>
    </row>
    <row r="12" spans="2:8">
      <c r="B12" s="332"/>
      <c r="C12" s="14" t="s">
        <v>356</v>
      </c>
      <c r="D12" s="14" t="s">
        <v>349</v>
      </c>
      <c r="E12" s="15" t="s">
        <v>1</v>
      </c>
      <c r="H12" s="133" t="s">
        <v>357</v>
      </c>
    </row>
    <row r="13" spans="2:8">
      <c r="B13" s="332"/>
      <c r="C13" s="19" t="s">
        <v>354</v>
      </c>
      <c r="D13" s="19" t="s">
        <v>359</v>
      </c>
      <c r="E13" s="20" t="s">
        <v>19</v>
      </c>
      <c r="H13" s="133" t="s">
        <v>360</v>
      </c>
    </row>
    <row r="14" spans="2:8">
      <c r="B14" s="332"/>
      <c r="C14" s="19" t="s">
        <v>356</v>
      </c>
      <c r="D14" s="19" t="s">
        <v>361</v>
      </c>
      <c r="E14" s="20" t="s">
        <v>19</v>
      </c>
      <c r="H14" s="133" t="s">
        <v>362</v>
      </c>
    </row>
    <row r="15" spans="2:8">
      <c r="B15" s="333"/>
      <c r="C15" s="155" t="s">
        <v>11</v>
      </c>
      <c r="D15" s="156" t="s">
        <v>266</v>
      </c>
      <c r="E15" s="157" t="s">
        <v>5</v>
      </c>
      <c r="H15" s="153" t="s">
        <v>380</v>
      </c>
    </row>
    <row r="16" spans="2:8">
      <c r="B16" s="331" t="s">
        <v>367</v>
      </c>
      <c r="C16" s="135" t="s">
        <v>348</v>
      </c>
      <c r="D16" s="136" t="s">
        <v>266</v>
      </c>
      <c r="E16" s="137" t="s">
        <v>7</v>
      </c>
      <c r="H16" s="134">
        <v>0</v>
      </c>
    </row>
    <row r="17" spans="2:8">
      <c r="B17" s="332"/>
      <c r="C17" s="22" t="s">
        <v>355</v>
      </c>
      <c r="D17" s="69" t="s">
        <v>266</v>
      </c>
      <c r="E17" s="23" t="s">
        <v>8</v>
      </c>
      <c r="H17" s="127">
        <v>1111</v>
      </c>
    </row>
    <row r="18" spans="2:8">
      <c r="B18" s="333"/>
      <c r="C18" s="148" t="s">
        <v>355</v>
      </c>
      <c r="D18" s="148" t="s">
        <v>150</v>
      </c>
      <c r="E18" s="23" t="s">
        <v>8</v>
      </c>
      <c r="H18" s="134" t="s">
        <v>368</v>
      </c>
    </row>
    <row r="19" spans="2:8">
      <c r="B19" s="328" t="s">
        <v>155</v>
      </c>
      <c r="C19" s="187" t="s">
        <v>11</v>
      </c>
      <c r="D19" s="189" t="s">
        <v>266</v>
      </c>
      <c r="E19" s="190" t="s">
        <v>5</v>
      </c>
      <c r="H19" s="139">
        <v>0</v>
      </c>
    </row>
    <row r="20" spans="2:8">
      <c r="B20" s="329"/>
      <c r="C20" s="178" t="s">
        <v>370</v>
      </c>
      <c r="D20" s="69" t="s">
        <v>266</v>
      </c>
      <c r="E20" s="23" t="s">
        <v>8</v>
      </c>
      <c r="H20" s="139">
        <v>1111</v>
      </c>
    </row>
    <row r="21" spans="2:8">
      <c r="B21" s="329"/>
      <c r="C21" s="178" t="s">
        <v>355</v>
      </c>
      <c r="D21" s="69" t="s">
        <v>266</v>
      </c>
      <c r="E21" s="23" t="s">
        <v>8</v>
      </c>
      <c r="H21" s="139">
        <v>2222</v>
      </c>
    </row>
    <row r="22" spans="2:8">
      <c r="B22" s="329"/>
      <c r="C22" s="178" t="s">
        <v>371</v>
      </c>
      <c r="D22" s="69" t="s">
        <v>266</v>
      </c>
      <c r="E22" s="23" t="s">
        <v>8</v>
      </c>
      <c r="H22" s="139">
        <v>3333</v>
      </c>
    </row>
    <row r="23" spans="2:8">
      <c r="B23" s="329"/>
      <c r="C23" s="180" t="s">
        <v>356</v>
      </c>
      <c r="D23" s="14" t="s">
        <v>349</v>
      </c>
      <c r="E23" s="15" t="s">
        <v>1</v>
      </c>
      <c r="H23" s="139" t="s">
        <v>357</v>
      </c>
    </row>
    <row r="24" spans="2:8">
      <c r="B24" s="330"/>
      <c r="C24" s="193" t="s">
        <v>356</v>
      </c>
      <c r="D24" s="31" t="s">
        <v>361</v>
      </c>
      <c r="E24" s="138" t="s">
        <v>19</v>
      </c>
      <c r="H24" s="139" t="s">
        <v>369</v>
      </c>
    </row>
    <row r="25" spans="2:8">
      <c r="B25" s="328" t="s">
        <v>372</v>
      </c>
      <c r="C25" s="191" t="s">
        <v>266</v>
      </c>
      <c r="D25" s="189" t="s">
        <v>266</v>
      </c>
      <c r="E25" s="190" t="s">
        <v>5</v>
      </c>
      <c r="H25" s="140">
        <v>0</v>
      </c>
    </row>
    <row r="26" spans="2:8">
      <c r="B26" s="329"/>
      <c r="C26" s="178" t="s">
        <v>355</v>
      </c>
      <c r="D26" s="69" t="s">
        <v>266</v>
      </c>
      <c r="E26" s="23" t="s">
        <v>8</v>
      </c>
      <c r="H26" s="127">
        <v>1111</v>
      </c>
    </row>
    <row r="27" spans="2:8">
      <c r="B27" s="329"/>
      <c r="C27" s="178" t="s">
        <v>353</v>
      </c>
      <c r="D27" s="69" t="s">
        <v>266</v>
      </c>
      <c r="E27" s="23" t="s">
        <v>8</v>
      </c>
      <c r="H27" s="140">
        <v>2222</v>
      </c>
    </row>
    <row r="28" spans="2:8">
      <c r="B28" s="329"/>
      <c r="C28" s="178" t="s">
        <v>354</v>
      </c>
      <c r="D28" s="69" t="s">
        <v>266</v>
      </c>
      <c r="E28" s="23" t="s">
        <v>8</v>
      </c>
      <c r="H28" s="127">
        <v>3333</v>
      </c>
    </row>
    <row r="29" spans="2:8">
      <c r="B29" s="329"/>
      <c r="C29" s="194" t="s">
        <v>266</v>
      </c>
      <c r="D29" s="14" t="s">
        <v>349</v>
      </c>
      <c r="E29" s="15" t="s">
        <v>1</v>
      </c>
      <c r="H29" s="141" t="s">
        <v>373</v>
      </c>
    </row>
    <row r="30" spans="2:8">
      <c r="B30" s="330"/>
      <c r="C30" s="193" t="s">
        <v>356</v>
      </c>
      <c r="D30" s="31" t="s">
        <v>361</v>
      </c>
      <c r="E30" s="138" t="s">
        <v>19</v>
      </c>
      <c r="H30" s="141" t="s">
        <v>362</v>
      </c>
    </row>
    <row r="31" spans="2:8">
      <c r="B31" s="328" t="s">
        <v>379</v>
      </c>
      <c r="C31" s="187" t="s">
        <v>11</v>
      </c>
      <c r="D31" s="189" t="s">
        <v>266</v>
      </c>
      <c r="E31" s="190" t="s">
        <v>5</v>
      </c>
      <c r="H31" s="142">
        <v>0</v>
      </c>
    </row>
    <row r="32" spans="2:8">
      <c r="B32" s="329"/>
      <c r="C32" s="178" t="s">
        <v>351</v>
      </c>
      <c r="D32" s="69" t="s">
        <v>266</v>
      </c>
      <c r="E32" s="23" t="s">
        <v>8</v>
      </c>
      <c r="H32" s="142">
        <v>1111</v>
      </c>
    </row>
    <row r="33" spans="2:8">
      <c r="B33" s="330"/>
      <c r="C33" s="150" t="s">
        <v>352</v>
      </c>
      <c r="D33" s="130" t="s">
        <v>266</v>
      </c>
      <c r="E33" s="131" t="s">
        <v>8</v>
      </c>
      <c r="H33" s="142">
        <v>2222</v>
      </c>
    </row>
    <row r="34" spans="2:8">
      <c r="B34" s="328" t="s">
        <v>79</v>
      </c>
      <c r="C34" s="187" t="s">
        <v>11</v>
      </c>
      <c r="D34" s="189" t="s">
        <v>266</v>
      </c>
      <c r="E34" s="190" t="s">
        <v>5</v>
      </c>
      <c r="H34" s="143">
        <v>0</v>
      </c>
    </row>
    <row r="35" spans="2:8">
      <c r="B35" s="329"/>
      <c r="C35" s="178" t="s">
        <v>355</v>
      </c>
      <c r="D35" s="69" t="s">
        <v>266</v>
      </c>
      <c r="E35" s="23" t="s">
        <v>8</v>
      </c>
      <c r="H35" s="143">
        <v>1111</v>
      </c>
    </row>
    <row r="36" spans="2:8">
      <c r="B36" s="330"/>
      <c r="C36" s="150" t="s">
        <v>355</v>
      </c>
      <c r="D36" s="149" t="s">
        <v>150</v>
      </c>
      <c r="E36" s="131" t="s">
        <v>8</v>
      </c>
      <c r="H36" s="143" t="s">
        <v>368</v>
      </c>
    </row>
    <row r="37" spans="2:8">
      <c r="B37" s="328" t="s">
        <v>374</v>
      </c>
      <c r="C37" s="191" t="s">
        <v>266</v>
      </c>
      <c r="D37" s="189" t="s">
        <v>266</v>
      </c>
      <c r="E37" s="190" t="s">
        <v>5</v>
      </c>
      <c r="H37" s="144">
        <v>0</v>
      </c>
    </row>
    <row r="38" spans="2:8">
      <c r="B38" s="329"/>
      <c r="C38" s="178" t="s">
        <v>355</v>
      </c>
      <c r="D38" s="69" t="s">
        <v>266</v>
      </c>
      <c r="E38" s="23" t="s">
        <v>8</v>
      </c>
      <c r="H38" s="144">
        <v>1111</v>
      </c>
    </row>
    <row r="39" spans="2:8">
      <c r="B39" s="330"/>
      <c r="C39" s="150" t="s">
        <v>355</v>
      </c>
      <c r="D39" s="149" t="s">
        <v>150</v>
      </c>
      <c r="E39" s="131" t="s">
        <v>8</v>
      </c>
      <c r="H39" s="144" t="s">
        <v>368</v>
      </c>
    </row>
    <row r="40" spans="2:8">
      <c r="B40" s="331" t="s">
        <v>375</v>
      </c>
      <c r="C40" s="135" t="s">
        <v>348</v>
      </c>
      <c r="D40" s="136" t="s">
        <v>266</v>
      </c>
      <c r="E40" s="137" t="s">
        <v>7</v>
      </c>
      <c r="H40" s="145">
        <v>0</v>
      </c>
    </row>
    <row r="41" spans="2:8">
      <c r="B41" s="332"/>
      <c r="C41" s="22" t="s">
        <v>353</v>
      </c>
      <c r="D41" s="69" t="s">
        <v>266</v>
      </c>
      <c r="E41" s="23" t="s">
        <v>8</v>
      </c>
      <c r="H41" s="145">
        <v>1111</v>
      </c>
    </row>
    <row r="42" spans="2:8">
      <c r="B42" s="332"/>
      <c r="C42" s="148" t="s">
        <v>355</v>
      </c>
      <c r="D42" s="69" t="s">
        <v>266</v>
      </c>
      <c r="E42" s="23" t="s">
        <v>8</v>
      </c>
      <c r="H42" s="145">
        <v>2222</v>
      </c>
    </row>
    <row r="43" spans="2:8">
      <c r="B43" s="328" t="s">
        <v>376</v>
      </c>
      <c r="C43" s="187" t="s">
        <v>11</v>
      </c>
      <c r="D43" s="189" t="s">
        <v>266</v>
      </c>
      <c r="E43" s="190" t="s">
        <v>5</v>
      </c>
      <c r="H43" s="127">
        <v>0</v>
      </c>
    </row>
    <row r="44" spans="2:8">
      <c r="B44" s="329"/>
      <c r="C44" s="178" t="s">
        <v>351</v>
      </c>
      <c r="D44" s="69" t="s">
        <v>266</v>
      </c>
      <c r="E44" s="23" t="s">
        <v>8</v>
      </c>
      <c r="H44" s="127">
        <v>1111</v>
      </c>
    </row>
    <row r="45" spans="2:8">
      <c r="B45" s="329"/>
      <c r="C45" s="178" t="s">
        <v>352</v>
      </c>
      <c r="D45" s="69" t="s">
        <v>266</v>
      </c>
      <c r="E45" s="23" t="s">
        <v>8</v>
      </c>
      <c r="H45" s="127">
        <v>2222</v>
      </c>
    </row>
    <row r="46" spans="2:8">
      <c r="B46" s="330"/>
      <c r="C46" s="150" t="s">
        <v>351</v>
      </c>
      <c r="D46" s="149" t="s">
        <v>150</v>
      </c>
      <c r="E46" s="131" t="s">
        <v>8</v>
      </c>
      <c r="H46" s="146" t="s">
        <v>368</v>
      </c>
    </row>
    <row r="47" spans="2:8">
      <c r="B47" s="328" t="s">
        <v>377</v>
      </c>
      <c r="C47" s="191" t="s">
        <v>266</v>
      </c>
      <c r="D47" s="189" t="s">
        <v>266</v>
      </c>
      <c r="E47" s="190" t="s">
        <v>5</v>
      </c>
      <c r="H47" s="151">
        <v>0</v>
      </c>
    </row>
    <row r="48" spans="2:8">
      <c r="B48" s="329"/>
      <c r="C48" s="178" t="s">
        <v>355</v>
      </c>
      <c r="D48" s="69" t="s">
        <v>266</v>
      </c>
      <c r="E48" s="23" t="s">
        <v>8</v>
      </c>
      <c r="H48" s="151">
        <v>1111</v>
      </c>
    </row>
    <row r="49" spans="2:8">
      <c r="B49" s="329"/>
      <c r="C49" s="150" t="s">
        <v>355</v>
      </c>
      <c r="D49" s="149" t="s">
        <v>150</v>
      </c>
      <c r="E49" s="131" t="s">
        <v>8</v>
      </c>
      <c r="H49" s="151" t="s">
        <v>368</v>
      </c>
    </row>
    <row r="50" spans="2:8">
      <c r="B50" s="328" t="s">
        <v>378</v>
      </c>
      <c r="C50" s="191" t="s">
        <v>266</v>
      </c>
      <c r="D50" s="189" t="s">
        <v>266</v>
      </c>
      <c r="E50" s="190" t="s">
        <v>5</v>
      </c>
      <c r="H50" s="152">
        <v>0</v>
      </c>
    </row>
    <row r="51" spans="2:8">
      <c r="B51" s="329"/>
      <c r="C51" s="178" t="s">
        <v>355</v>
      </c>
      <c r="D51" s="69" t="s">
        <v>266</v>
      </c>
      <c r="E51" s="23" t="s">
        <v>8</v>
      </c>
      <c r="H51" s="152">
        <v>1111</v>
      </c>
    </row>
    <row r="52" spans="2:8">
      <c r="B52" s="329"/>
      <c r="C52" s="178" t="s">
        <v>354</v>
      </c>
      <c r="D52" s="69" t="s">
        <v>266</v>
      </c>
      <c r="E52" s="23" t="s">
        <v>8</v>
      </c>
      <c r="H52" s="127">
        <v>2222</v>
      </c>
    </row>
    <row r="53" spans="2:8">
      <c r="B53" s="329"/>
      <c r="C53" s="178" t="s">
        <v>353</v>
      </c>
      <c r="D53" s="69" t="s">
        <v>266</v>
      </c>
      <c r="E53" s="23" t="s">
        <v>8</v>
      </c>
      <c r="H53" s="127">
        <v>3333</v>
      </c>
    </row>
    <row r="54" spans="2:8">
      <c r="B54" s="329"/>
      <c r="C54" s="192" t="s">
        <v>266</v>
      </c>
      <c r="D54" s="19" t="s">
        <v>350</v>
      </c>
      <c r="E54" s="20" t="s">
        <v>19</v>
      </c>
      <c r="H54" s="152" t="s">
        <v>358</v>
      </c>
    </row>
    <row r="55" spans="2:8">
      <c r="B55" s="329"/>
      <c r="C55" s="180" t="s">
        <v>356</v>
      </c>
      <c r="D55" s="14" t="s">
        <v>349</v>
      </c>
      <c r="E55" s="15" t="s">
        <v>1</v>
      </c>
      <c r="H55" s="152" t="s">
        <v>357</v>
      </c>
    </row>
    <row r="56" spans="2:8">
      <c r="B56" s="330"/>
      <c r="C56" s="193" t="s">
        <v>356</v>
      </c>
      <c r="D56" s="31" t="s">
        <v>361</v>
      </c>
      <c r="E56" s="138" t="s">
        <v>19</v>
      </c>
      <c r="H56" s="152" t="s">
        <v>362</v>
      </c>
    </row>
    <row r="57" spans="2:8">
      <c r="B57" s="132" t="s">
        <v>185</v>
      </c>
      <c r="C57" s="155" t="s">
        <v>11</v>
      </c>
      <c r="D57" s="156" t="s">
        <v>266</v>
      </c>
      <c r="E57" s="157" t="s">
        <v>5</v>
      </c>
      <c r="H57" s="153" t="s">
        <v>380</v>
      </c>
    </row>
    <row r="58" spans="2:8">
      <c r="B58" s="132" t="s">
        <v>381</v>
      </c>
      <c r="C58" s="156" t="s">
        <v>266</v>
      </c>
      <c r="D58" s="156" t="s">
        <v>266</v>
      </c>
      <c r="E58" s="157" t="s">
        <v>5</v>
      </c>
      <c r="H58" s="154" t="s">
        <v>380</v>
      </c>
    </row>
    <row r="59" spans="2:8">
      <c r="B59" s="132" t="s">
        <v>382</v>
      </c>
      <c r="C59" s="156" t="s">
        <v>266</v>
      </c>
      <c r="D59" s="156" t="s">
        <v>266</v>
      </c>
      <c r="E59" s="157" t="s">
        <v>5</v>
      </c>
      <c r="H59" s="158" t="s">
        <v>380</v>
      </c>
    </row>
    <row r="60" spans="2:8">
      <c r="B60" s="132" t="s">
        <v>383</v>
      </c>
      <c r="C60" s="156" t="s">
        <v>266</v>
      </c>
      <c r="D60" s="156" t="s">
        <v>266</v>
      </c>
      <c r="E60" s="157" t="s">
        <v>5</v>
      </c>
      <c r="H60" s="159" t="s">
        <v>380</v>
      </c>
    </row>
    <row r="61" spans="2:8">
      <c r="B61" s="132" t="s">
        <v>384</v>
      </c>
      <c r="C61" s="156" t="s">
        <v>266</v>
      </c>
      <c r="D61" s="156" t="s">
        <v>266</v>
      </c>
      <c r="E61" s="157" t="s">
        <v>5</v>
      </c>
      <c r="H61" s="159" t="s">
        <v>380</v>
      </c>
    </row>
    <row r="62" spans="2:8">
      <c r="B62" s="132" t="s">
        <v>385</v>
      </c>
      <c r="C62" s="156" t="s">
        <v>266</v>
      </c>
      <c r="D62" s="156" t="s">
        <v>266</v>
      </c>
      <c r="E62" s="157" t="s">
        <v>5</v>
      </c>
      <c r="H62" s="159" t="s">
        <v>380</v>
      </c>
    </row>
    <row r="63" spans="2:8">
      <c r="B63" s="132" t="s">
        <v>219</v>
      </c>
      <c r="C63" s="156" t="s">
        <v>266</v>
      </c>
      <c r="D63" s="156" t="s">
        <v>266</v>
      </c>
      <c r="E63" s="157" t="s">
        <v>5</v>
      </c>
      <c r="H63" s="159" t="s">
        <v>380</v>
      </c>
    </row>
  </sheetData>
  <mergeCells count="12">
    <mergeCell ref="B3:B6"/>
    <mergeCell ref="B16:B18"/>
    <mergeCell ref="B19:B24"/>
    <mergeCell ref="B25:B30"/>
    <mergeCell ref="B7:B15"/>
    <mergeCell ref="B50:B56"/>
    <mergeCell ref="B47:B49"/>
    <mergeCell ref="B43:B46"/>
    <mergeCell ref="B34:B36"/>
    <mergeCell ref="B31:B33"/>
    <mergeCell ref="B40:B42"/>
    <mergeCell ref="B37:B3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6"/>
  <sheetViews>
    <sheetView workbookViewId="0">
      <selection activeCell="B28" sqref="B28:F35"/>
    </sheetView>
  </sheetViews>
  <sheetFormatPr defaultRowHeight="15"/>
  <cols>
    <col min="1" max="1" width="1.42578125" style="169" customWidth="1"/>
    <col min="2" max="2" width="16.85546875" style="169" customWidth="1"/>
    <col min="3" max="3" width="5.28515625" style="169" customWidth="1"/>
    <col min="4" max="4" width="18" style="169" customWidth="1"/>
    <col min="5" max="5" width="6.5703125" style="169" customWidth="1"/>
    <col min="6" max="6" width="6" style="169" customWidth="1"/>
    <col min="7" max="7" width="1.42578125" style="169" customWidth="1"/>
    <col min="8" max="8" width="16.85546875" style="169" customWidth="1"/>
    <col min="9" max="9" width="5.28515625" style="169" customWidth="1"/>
    <col min="10" max="10" width="18" style="169" customWidth="1"/>
    <col min="11" max="11" width="6.5703125" style="169" customWidth="1"/>
    <col min="12" max="12" width="6" style="169" customWidth="1"/>
    <col min="13" max="13" width="1.42578125" style="169" customWidth="1"/>
    <col min="14" max="14" width="13.5703125" style="169" customWidth="1"/>
    <col min="15" max="15" width="5.28515625" style="169" customWidth="1"/>
    <col min="16" max="16" width="7.7109375" style="169" customWidth="1"/>
    <col min="17" max="17" width="4.42578125" style="169" customWidth="1"/>
    <col min="18" max="18" width="7.7109375" style="169" customWidth="1"/>
    <col min="19" max="16384" width="9.140625" style="169"/>
  </cols>
  <sheetData>
    <row r="1" spans="1:21" ht="7.5" customHeight="1">
      <c r="U1"/>
    </row>
    <row r="2" spans="1:21">
      <c r="B2" s="8" t="s">
        <v>30</v>
      </c>
      <c r="C2" s="276" t="s">
        <v>240</v>
      </c>
      <c r="D2" s="276"/>
      <c r="E2" s="276"/>
      <c r="F2" s="66" t="s">
        <v>239</v>
      </c>
      <c r="H2" s="8" t="s">
        <v>30</v>
      </c>
      <c r="I2" s="276" t="s">
        <v>240</v>
      </c>
      <c r="J2" s="276"/>
      <c r="K2" s="276"/>
      <c r="L2" s="66" t="s">
        <v>239</v>
      </c>
      <c r="U2"/>
    </row>
    <row r="3" spans="1:21">
      <c r="B3" s="277">
        <v>50015</v>
      </c>
      <c r="C3" s="271" t="s">
        <v>398</v>
      </c>
      <c r="D3" s="271"/>
      <c r="E3" s="271"/>
      <c r="F3" s="274"/>
      <c r="H3" s="277">
        <v>50016</v>
      </c>
      <c r="I3" s="271" t="s">
        <v>399</v>
      </c>
      <c r="J3" s="271"/>
      <c r="K3" s="271"/>
      <c r="L3" s="274"/>
      <c r="U3"/>
    </row>
    <row r="4" spans="1:21">
      <c r="B4" s="277"/>
      <c r="C4" s="336" t="s">
        <v>335</v>
      </c>
      <c r="D4" s="336"/>
      <c r="E4" s="170">
        <f>COUNT(E14:E27)*$R$7+COUNT(E9:E13)*$R$6+COUNT(E6:E8)*$R$5</f>
        <v>5595.8333333333339</v>
      </c>
      <c r="F4" s="274"/>
      <c r="H4" s="277"/>
      <c r="I4" s="336" t="s">
        <v>335</v>
      </c>
      <c r="J4" s="336"/>
      <c r="K4" s="170">
        <f>(COUNT(K25:K27)*$S$8+COUNT(K10:K24)*$S$7+COUNT(K8:K9)*$S$6+COUNT(K6:K7)*$S$5)*1.2</f>
        <v>3819.9999999999995</v>
      </c>
      <c r="L4" s="274"/>
      <c r="U4"/>
    </row>
    <row r="5" spans="1:21">
      <c r="B5" s="46" t="s">
        <v>9</v>
      </c>
      <c r="C5" s="47" t="s">
        <v>0</v>
      </c>
      <c r="D5" s="47" t="s">
        <v>3</v>
      </c>
      <c r="E5" s="47" t="s">
        <v>30</v>
      </c>
      <c r="F5" s="166" t="s">
        <v>244</v>
      </c>
      <c r="H5" s="46" t="s">
        <v>9</v>
      </c>
      <c r="I5" s="47" t="s">
        <v>0</v>
      </c>
      <c r="J5" s="47" t="s">
        <v>3</v>
      </c>
      <c r="K5" s="47" t="s">
        <v>30</v>
      </c>
      <c r="L5" s="166" t="s">
        <v>244</v>
      </c>
      <c r="R5" s="169">
        <f>R7*($D$29/$B$29)</f>
        <v>662.5</v>
      </c>
      <c r="S5" s="182">
        <f>S7*($J$29/$H$29)</f>
        <v>437.5</v>
      </c>
      <c r="U5"/>
    </row>
    <row r="6" spans="1:21">
      <c r="B6" s="167" t="s">
        <v>347</v>
      </c>
      <c r="C6" s="128" t="s">
        <v>1</v>
      </c>
      <c r="D6" s="128" t="s">
        <v>393</v>
      </c>
      <c r="E6" s="163">
        <v>5884</v>
      </c>
      <c r="F6" s="66">
        <v>2.67</v>
      </c>
      <c r="H6" s="179" t="s">
        <v>155</v>
      </c>
      <c r="I6" s="128" t="s">
        <v>1</v>
      </c>
      <c r="J6" s="128" t="s">
        <v>394</v>
      </c>
      <c r="K6" s="172">
        <v>5867</v>
      </c>
      <c r="L6" s="66">
        <v>4</v>
      </c>
      <c r="R6" s="185">
        <f>R7*($D$29/$C$29)</f>
        <v>441.66666666666669</v>
      </c>
      <c r="S6" s="185">
        <f>S7*($J$29/$I$29)</f>
        <v>291.66666666666663</v>
      </c>
      <c r="U6"/>
    </row>
    <row r="7" spans="1:21">
      <c r="B7" s="168" t="s">
        <v>148</v>
      </c>
      <c r="C7" s="14" t="s">
        <v>1</v>
      </c>
      <c r="D7" s="14" t="s">
        <v>394</v>
      </c>
      <c r="E7" s="160">
        <v>5877</v>
      </c>
      <c r="F7" s="161">
        <v>2.66</v>
      </c>
      <c r="H7" s="180" t="s">
        <v>372</v>
      </c>
      <c r="I7" s="14" t="s">
        <v>1</v>
      </c>
      <c r="J7" s="14" t="s">
        <v>349</v>
      </c>
      <c r="K7" s="173">
        <v>5861</v>
      </c>
      <c r="L7" s="171">
        <v>4</v>
      </c>
      <c r="R7" s="169">
        <v>100</v>
      </c>
      <c r="S7" s="182">
        <v>100</v>
      </c>
    </row>
    <row r="8" spans="1:21">
      <c r="B8" s="168" t="s">
        <v>388</v>
      </c>
      <c r="C8" s="14" t="s">
        <v>1</v>
      </c>
      <c r="D8" s="14" t="s">
        <v>394</v>
      </c>
      <c r="E8" s="160">
        <v>5835</v>
      </c>
      <c r="F8" s="161">
        <v>2.67</v>
      </c>
      <c r="H8" s="181" t="s">
        <v>155</v>
      </c>
      <c r="I8" s="19" t="s">
        <v>19</v>
      </c>
      <c r="J8" s="19" t="s">
        <v>391</v>
      </c>
      <c r="K8" s="173">
        <v>5866</v>
      </c>
      <c r="L8" s="171">
        <v>6</v>
      </c>
      <c r="S8" s="182">
        <v>75</v>
      </c>
    </row>
    <row r="9" spans="1:21">
      <c r="B9" s="165" t="s">
        <v>148</v>
      </c>
      <c r="C9" s="19" t="s">
        <v>19</v>
      </c>
      <c r="D9" s="19" t="s">
        <v>390</v>
      </c>
      <c r="E9" s="160">
        <v>5876</v>
      </c>
      <c r="F9" s="161">
        <v>2.4</v>
      </c>
      <c r="H9" s="181" t="s">
        <v>372</v>
      </c>
      <c r="I9" s="19" t="s">
        <v>19</v>
      </c>
      <c r="J9" s="19" t="s">
        <v>391</v>
      </c>
      <c r="K9" s="173">
        <v>5860</v>
      </c>
      <c r="L9" s="171">
        <v>6</v>
      </c>
    </row>
    <row r="10" spans="1:21">
      <c r="B10" s="165" t="s">
        <v>148</v>
      </c>
      <c r="C10" s="19" t="s">
        <v>19</v>
      </c>
      <c r="D10" s="19" t="s">
        <v>391</v>
      </c>
      <c r="E10" s="160">
        <v>5875</v>
      </c>
      <c r="F10" s="161">
        <v>2.4</v>
      </c>
      <c r="H10" s="178" t="s">
        <v>367</v>
      </c>
      <c r="I10" s="148" t="s">
        <v>8</v>
      </c>
      <c r="J10" s="148" t="s">
        <v>355</v>
      </c>
      <c r="K10" s="173">
        <v>5873</v>
      </c>
      <c r="L10" s="171">
        <v>2.33</v>
      </c>
    </row>
    <row r="11" spans="1:21">
      <c r="B11" s="165" t="s">
        <v>148</v>
      </c>
      <c r="C11" s="19" t="s">
        <v>19</v>
      </c>
      <c r="D11" s="19" t="s">
        <v>392</v>
      </c>
      <c r="E11" s="160">
        <v>5881</v>
      </c>
      <c r="F11" s="161">
        <v>2.4</v>
      </c>
      <c r="H11" s="178" t="s">
        <v>367</v>
      </c>
      <c r="I11" s="148" t="s">
        <v>8</v>
      </c>
      <c r="J11" s="148" t="s">
        <v>389</v>
      </c>
      <c r="K11" s="173">
        <v>5872</v>
      </c>
      <c r="L11" s="171">
        <v>2.33</v>
      </c>
    </row>
    <row r="12" spans="1:21">
      <c r="B12" s="165" t="s">
        <v>388</v>
      </c>
      <c r="C12" s="19" t="s">
        <v>19</v>
      </c>
      <c r="D12" s="19" t="s">
        <v>350</v>
      </c>
      <c r="E12" s="160">
        <v>5836</v>
      </c>
      <c r="F12" s="161">
        <v>2.4</v>
      </c>
      <c r="H12" s="178" t="s">
        <v>155</v>
      </c>
      <c r="I12" s="148" t="s">
        <v>8</v>
      </c>
      <c r="J12" s="148" t="s">
        <v>370</v>
      </c>
      <c r="K12" s="173">
        <v>5870</v>
      </c>
      <c r="L12" s="171">
        <v>2.33</v>
      </c>
    </row>
    <row r="13" spans="1:21">
      <c r="B13" s="165" t="s">
        <v>388</v>
      </c>
      <c r="C13" s="19" t="s">
        <v>19</v>
      </c>
      <c r="D13" s="19" t="s">
        <v>391</v>
      </c>
      <c r="E13" s="160">
        <v>5834</v>
      </c>
      <c r="F13" s="161">
        <v>2.4</v>
      </c>
      <c r="H13" s="178" t="s">
        <v>155</v>
      </c>
      <c r="I13" s="148" t="s">
        <v>8</v>
      </c>
      <c r="J13" s="148" t="s">
        <v>355</v>
      </c>
      <c r="K13" s="173">
        <v>5869</v>
      </c>
      <c r="L13" s="171">
        <v>2.33</v>
      </c>
    </row>
    <row r="14" spans="1:21">
      <c r="B14" s="164" t="s">
        <v>347</v>
      </c>
      <c r="C14" s="148" t="s">
        <v>8</v>
      </c>
      <c r="D14" s="148" t="s">
        <v>355</v>
      </c>
      <c r="E14" s="160">
        <v>5885</v>
      </c>
      <c r="F14" s="161">
        <v>3.79</v>
      </c>
      <c r="H14" s="178" t="s">
        <v>155</v>
      </c>
      <c r="I14" s="148" t="s">
        <v>8</v>
      </c>
      <c r="J14" s="148" t="s">
        <v>371</v>
      </c>
      <c r="K14" s="173">
        <v>5868</v>
      </c>
      <c r="L14" s="171">
        <v>2.33</v>
      </c>
    </row>
    <row r="15" spans="1:21">
      <c r="B15" s="164" t="s">
        <v>347</v>
      </c>
      <c r="C15" s="148" t="s">
        <v>8</v>
      </c>
      <c r="D15" s="148" t="s">
        <v>353</v>
      </c>
      <c r="E15" s="160">
        <v>5883</v>
      </c>
      <c r="F15" s="161">
        <v>3.79</v>
      </c>
      <c r="H15" s="178" t="s">
        <v>372</v>
      </c>
      <c r="I15" s="148" t="s">
        <v>8</v>
      </c>
      <c r="J15" s="148" t="s">
        <v>355</v>
      </c>
      <c r="K15" s="173">
        <v>5864</v>
      </c>
      <c r="L15" s="171">
        <v>2.33</v>
      </c>
    </row>
    <row r="16" spans="1:21">
      <c r="A16" s="160"/>
      <c r="B16" s="256" t="s">
        <v>148</v>
      </c>
      <c r="C16" s="148" t="s">
        <v>8</v>
      </c>
      <c r="D16" s="148" t="s">
        <v>351</v>
      </c>
      <c r="E16" s="160">
        <v>5880</v>
      </c>
      <c r="F16" s="161">
        <v>3.78</v>
      </c>
      <c r="H16" s="178" t="s">
        <v>372</v>
      </c>
      <c r="I16" s="148" t="s">
        <v>8</v>
      </c>
      <c r="J16" s="148" t="s">
        <v>353</v>
      </c>
      <c r="K16" s="173">
        <v>5863</v>
      </c>
      <c r="L16" s="171">
        <v>2.33</v>
      </c>
    </row>
    <row r="17" spans="1:12">
      <c r="A17" s="160"/>
      <c r="B17" s="164" t="s">
        <v>148</v>
      </c>
      <c r="C17" s="148" t="s">
        <v>8</v>
      </c>
      <c r="D17" s="148" t="s">
        <v>354</v>
      </c>
      <c r="E17" s="160">
        <v>5879</v>
      </c>
      <c r="F17" s="161">
        <v>3.78</v>
      </c>
      <c r="H17" s="178" t="s">
        <v>372</v>
      </c>
      <c r="I17" s="148" t="s">
        <v>8</v>
      </c>
      <c r="J17" s="148" t="s">
        <v>354</v>
      </c>
      <c r="K17" s="173">
        <v>5862</v>
      </c>
      <c r="L17" s="171">
        <v>2.33</v>
      </c>
    </row>
    <row r="18" spans="1:12">
      <c r="A18" s="160"/>
      <c r="B18" s="164" t="s">
        <v>148</v>
      </c>
      <c r="C18" s="148" t="s">
        <v>8</v>
      </c>
      <c r="D18" s="148" t="s">
        <v>352</v>
      </c>
      <c r="E18" s="160">
        <v>5878</v>
      </c>
      <c r="F18" s="161">
        <v>3.78</v>
      </c>
      <c r="H18" s="178" t="s">
        <v>79</v>
      </c>
      <c r="I18" s="148" t="s">
        <v>8</v>
      </c>
      <c r="J18" s="148" t="s">
        <v>355</v>
      </c>
      <c r="K18" s="173">
        <v>5855</v>
      </c>
      <c r="L18" s="171">
        <v>2.34</v>
      </c>
    </row>
    <row r="19" spans="1:12">
      <c r="A19" s="160"/>
      <c r="B19" s="164" t="s">
        <v>77</v>
      </c>
      <c r="C19" s="148" t="s">
        <v>8</v>
      </c>
      <c r="D19" s="148" t="s">
        <v>351</v>
      </c>
      <c r="E19" s="160">
        <v>5858</v>
      </c>
      <c r="F19" s="161">
        <v>3.79</v>
      </c>
      <c r="H19" s="178" t="s">
        <v>79</v>
      </c>
      <c r="I19" s="148" t="s">
        <v>8</v>
      </c>
      <c r="J19" s="148" t="s">
        <v>389</v>
      </c>
      <c r="K19" s="173">
        <v>5854</v>
      </c>
      <c r="L19" s="171">
        <v>2.34</v>
      </c>
    </row>
    <row r="20" spans="1:12">
      <c r="A20" s="160"/>
      <c r="B20" s="164" t="s">
        <v>77</v>
      </c>
      <c r="C20" s="148" t="s">
        <v>8</v>
      </c>
      <c r="D20" s="148" t="s">
        <v>352</v>
      </c>
      <c r="E20" s="160">
        <v>5857</v>
      </c>
      <c r="F20" s="161">
        <v>3.79</v>
      </c>
      <c r="H20" s="178" t="s">
        <v>60</v>
      </c>
      <c r="I20" s="148" t="s">
        <v>8</v>
      </c>
      <c r="J20" s="148" t="s">
        <v>353</v>
      </c>
      <c r="K20" s="173">
        <v>5849</v>
      </c>
      <c r="L20" s="171">
        <v>2.34</v>
      </c>
    </row>
    <row r="21" spans="1:12">
      <c r="A21" s="160"/>
      <c r="B21" s="164" t="s">
        <v>386</v>
      </c>
      <c r="C21" s="148" t="s">
        <v>8</v>
      </c>
      <c r="D21" s="148" t="s">
        <v>355</v>
      </c>
      <c r="E21" s="160">
        <v>5852</v>
      </c>
      <c r="F21" s="161">
        <v>3.79</v>
      </c>
      <c r="H21" s="178" t="s">
        <v>60</v>
      </c>
      <c r="I21" s="148" t="s">
        <v>8</v>
      </c>
      <c r="J21" s="148" t="s">
        <v>355</v>
      </c>
      <c r="K21" s="173">
        <v>5848</v>
      </c>
      <c r="L21" s="171">
        <v>2.34</v>
      </c>
    </row>
    <row r="22" spans="1:12">
      <c r="A22" s="160"/>
      <c r="B22" s="164" t="s">
        <v>386</v>
      </c>
      <c r="C22" s="148" t="s">
        <v>8</v>
      </c>
      <c r="D22" s="148" t="s">
        <v>389</v>
      </c>
      <c r="E22" s="160">
        <v>5851</v>
      </c>
      <c r="F22" s="161">
        <v>3.79</v>
      </c>
      <c r="H22" s="178" t="s">
        <v>396</v>
      </c>
      <c r="I22" s="148" t="s">
        <v>8</v>
      </c>
      <c r="J22" s="148" t="s">
        <v>351</v>
      </c>
      <c r="K22" s="173">
        <v>5846</v>
      </c>
      <c r="L22" s="171">
        <v>2.34</v>
      </c>
    </row>
    <row r="23" spans="1:12">
      <c r="A23" s="160"/>
      <c r="B23" s="164" t="s">
        <v>387</v>
      </c>
      <c r="C23" s="148" t="s">
        <v>8</v>
      </c>
      <c r="D23" s="148" t="s">
        <v>355</v>
      </c>
      <c r="E23" s="160">
        <v>5842</v>
      </c>
      <c r="F23" s="161">
        <v>3.79</v>
      </c>
      <c r="H23" s="178" t="s">
        <v>396</v>
      </c>
      <c r="I23" s="148" t="s">
        <v>8</v>
      </c>
      <c r="J23" s="148" t="s">
        <v>352</v>
      </c>
      <c r="K23" s="173">
        <v>5845</v>
      </c>
      <c r="L23" s="171">
        <v>2.33</v>
      </c>
    </row>
    <row r="24" spans="1:12">
      <c r="A24" s="160"/>
      <c r="B24" s="164" t="s">
        <v>387</v>
      </c>
      <c r="C24" s="148" t="s">
        <v>8</v>
      </c>
      <c r="D24" s="148" t="s">
        <v>389</v>
      </c>
      <c r="E24" s="160">
        <v>5841</v>
      </c>
      <c r="F24" s="161">
        <v>3.79</v>
      </c>
      <c r="H24" s="178" t="s">
        <v>396</v>
      </c>
      <c r="I24" s="148" t="s">
        <v>8</v>
      </c>
      <c r="J24" s="148" t="s">
        <v>395</v>
      </c>
      <c r="K24" s="173">
        <v>5844</v>
      </c>
      <c r="L24" s="171">
        <v>2.33</v>
      </c>
    </row>
    <row r="25" spans="1:12">
      <c r="A25" s="160"/>
      <c r="B25" s="164" t="s">
        <v>388</v>
      </c>
      <c r="C25" s="148" t="s">
        <v>8</v>
      </c>
      <c r="D25" s="148" t="s">
        <v>355</v>
      </c>
      <c r="E25" s="160">
        <v>5839</v>
      </c>
      <c r="F25" s="161">
        <v>3.78</v>
      </c>
      <c r="H25" s="176" t="s">
        <v>367</v>
      </c>
      <c r="I25" s="27" t="s">
        <v>7</v>
      </c>
      <c r="J25" s="27" t="s">
        <v>348</v>
      </c>
      <c r="K25" s="173">
        <v>5874</v>
      </c>
      <c r="L25" s="171">
        <v>8.33</v>
      </c>
    </row>
    <row r="26" spans="1:12">
      <c r="A26" s="160"/>
      <c r="B26" s="164" t="s">
        <v>388</v>
      </c>
      <c r="C26" s="148" t="s">
        <v>8</v>
      </c>
      <c r="D26" s="148" t="s">
        <v>354</v>
      </c>
      <c r="E26" s="160">
        <v>5838</v>
      </c>
      <c r="F26" s="161">
        <v>3.78</v>
      </c>
      <c r="H26" s="176" t="s">
        <v>148</v>
      </c>
      <c r="I26" s="27" t="s">
        <v>7</v>
      </c>
      <c r="J26" s="27" t="s">
        <v>348</v>
      </c>
      <c r="K26" s="173">
        <v>5882</v>
      </c>
      <c r="L26" s="171">
        <v>8.33</v>
      </c>
    </row>
    <row r="27" spans="1:12">
      <c r="A27" s="160"/>
      <c r="B27" s="150" t="s">
        <v>388</v>
      </c>
      <c r="C27" s="149" t="s">
        <v>8</v>
      </c>
      <c r="D27" s="149" t="s">
        <v>353</v>
      </c>
      <c r="E27" s="170">
        <v>5837</v>
      </c>
      <c r="F27" s="162">
        <v>3.78</v>
      </c>
      <c r="H27" s="177" t="s">
        <v>60</v>
      </c>
      <c r="I27" s="67" t="s">
        <v>7</v>
      </c>
      <c r="J27" s="67" t="s">
        <v>348</v>
      </c>
      <c r="K27" s="184">
        <v>5850</v>
      </c>
      <c r="L27" s="175">
        <v>8.34</v>
      </c>
    </row>
    <row r="28" spans="1:12">
      <c r="A28" s="160"/>
      <c r="B28" s="62">
        <v>27</v>
      </c>
      <c r="C28" s="160"/>
      <c r="D28" s="335" t="s">
        <v>259</v>
      </c>
      <c r="E28" s="272"/>
      <c r="F28" s="162">
        <f>B28+B29+C29+D29</f>
        <v>100</v>
      </c>
      <c r="H28" s="62">
        <v>20</v>
      </c>
      <c r="I28" s="160"/>
      <c r="J28" s="335" t="s">
        <v>259</v>
      </c>
      <c r="K28" s="272"/>
      <c r="L28" s="162">
        <f>H28+H29+I29+J29+K29</f>
        <v>100</v>
      </c>
    </row>
    <row r="29" spans="1:12">
      <c r="A29" s="160"/>
      <c r="B29" s="186">
        <v>8</v>
      </c>
      <c r="C29" s="31">
        <v>12</v>
      </c>
      <c r="D29" s="149">
        <v>53</v>
      </c>
      <c r="E29" s="170"/>
      <c r="F29" s="162"/>
      <c r="H29" s="186">
        <v>8</v>
      </c>
      <c r="I29" s="31">
        <v>12</v>
      </c>
      <c r="J29" s="149">
        <v>35</v>
      </c>
      <c r="K29" s="67">
        <v>25</v>
      </c>
      <c r="L29" s="162"/>
    </row>
    <row r="30" spans="1:12">
      <c r="A30" s="160"/>
      <c r="D30" s="160"/>
      <c r="E30" s="160"/>
      <c r="F30" s="160"/>
    </row>
    <row r="31" spans="1:12">
      <c r="A31" s="160"/>
      <c r="B31" s="187" t="s">
        <v>260</v>
      </c>
      <c r="C31" s="188" t="s">
        <v>267</v>
      </c>
      <c r="D31" s="189" t="s">
        <v>266</v>
      </c>
      <c r="E31" s="188">
        <v>2000</v>
      </c>
      <c r="F31" s="190">
        <v>12</v>
      </c>
      <c r="H31" s="187" t="s">
        <v>260</v>
      </c>
      <c r="I31" s="188" t="s">
        <v>267</v>
      </c>
      <c r="J31" s="189" t="s">
        <v>266</v>
      </c>
      <c r="K31" s="188">
        <v>2000</v>
      </c>
      <c r="L31" s="190">
        <v>9.5</v>
      </c>
    </row>
    <row r="32" spans="1:12">
      <c r="A32" s="160"/>
      <c r="B32" s="62" t="s">
        <v>261</v>
      </c>
      <c r="C32" s="60" t="s">
        <v>267</v>
      </c>
      <c r="D32" s="61" t="s">
        <v>266</v>
      </c>
      <c r="E32" s="60">
        <v>2008</v>
      </c>
      <c r="F32" s="63">
        <v>7</v>
      </c>
      <c r="H32" s="62" t="s">
        <v>261</v>
      </c>
      <c r="I32" s="60" t="s">
        <v>267</v>
      </c>
      <c r="J32" s="61" t="s">
        <v>266</v>
      </c>
      <c r="K32" s="60">
        <v>2008</v>
      </c>
      <c r="L32" s="63">
        <v>5.5</v>
      </c>
    </row>
    <row r="33" spans="1:14">
      <c r="A33" s="160"/>
      <c r="B33" s="62" t="s">
        <v>262</v>
      </c>
      <c r="C33" s="60" t="s">
        <v>267</v>
      </c>
      <c r="D33" s="61" t="s">
        <v>266</v>
      </c>
      <c r="E33" s="60">
        <v>2014</v>
      </c>
      <c r="F33" s="63">
        <v>4</v>
      </c>
      <c r="H33" s="62" t="s">
        <v>262</v>
      </c>
      <c r="I33" s="60" t="s">
        <v>267</v>
      </c>
      <c r="J33" s="61" t="s">
        <v>266</v>
      </c>
      <c r="K33" s="60">
        <v>2014</v>
      </c>
      <c r="L33" s="63">
        <v>2.5</v>
      </c>
    </row>
    <row r="34" spans="1:14">
      <c r="B34" s="62" t="s">
        <v>263</v>
      </c>
      <c r="C34" s="60" t="s">
        <v>267</v>
      </c>
      <c r="D34" s="61" t="s">
        <v>266</v>
      </c>
      <c r="E34" s="60">
        <v>2013</v>
      </c>
      <c r="F34" s="63">
        <v>4</v>
      </c>
      <c r="H34" s="62" t="s">
        <v>263</v>
      </c>
      <c r="I34" s="60" t="s">
        <v>267</v>
      </c>
      <c r="J34" s="61" t="s">
        <v>266</v>
      </c>
      <c r="K34" s="60">
        <v>2013</v>
      </c>
      <c r="L34" s="63">
        <v>2.5</v>
      </c>
    </row>
    <row r="35" spans="1:14">
      <c r="B35" s="174"/>
      <c r="C35" s="184"/>
      <c r="D35" s="334" t="s">
        <v>259</v>
      </c>
      <c r="E35" s="273"/>
      <c r="F35" s="195">
        <f>F31+F32+F33+F34</f>
        <v>27</v>
      </c>
      <c r="H35" s="174"/>
      <c r="I35" s="184"/>
      <c r="J35" s="334" t="s">
        <v>259</v>
      </c>
      <c r="K35" s="273"/>
      <c r="L35" s="195">
        <f>L31+L32+L33+L34</f>
        <v>20</v>
      </c>
    </row>
    <row r="36" spans="1:14">
      <c r="N36" s="182"/>
    </row>
  </sheetData>
  <mergeCells count="14">
    <mergeCell ref="B3:B4"/>
    <mergeCell ref="C3:E3"/>
    <mergeCell ref="F3:F4"/>
    <mergeCell ref="H3:H4"/>
    <mergeCell ref="I3:K3"/>
    <mergeCell ref="C4:D4"/>
    <mergeCell ref="I4:J4"/>
    <mergeCell ref="C2:E2"/>
    <mergeCell ref="I2:K2"/>
    <mergeCell ref="L3:L4"/>
    <mergeCell ref="D35:E35"/>
    <mergeCell ref="J35:K35"/>
    <mergeCell ref="D28:E28"/>
    <mergeCell ref="J28:K2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38"/>
  <sheetViews>
    <sheetView workbookViewId="0">
      <selection activeCell="L18" sqref="L18"/>
    </sheetView>
  </sheetViews>
  <sheetFormatPr defaultRowHeight="15" customHeight="1"/>
  <cols>
    <col min="1" max="1" width="2.85546875" style="201" customWidth="1"/>
    <col min="2" max="2" width="11.7109375" style="201" customWidth="1"/>
    <col min="3" max="3" width="17.85546875" style="201" customWidth="1"/>
    <col min="4" max="4" width="6.7109375" style="201" customWidth="1"/>
    <col min="5" max="5" width="9.140625" style="201"/>
    <col min="6" max="6" width="2.85546875" style="201" customWidth="1"/>
    <col min="7" max="7" width="12" style="201" customWidth="1"/>
    <col min="8" max="8" width="17.85546875" style="201" customWidth="1"/>
    <col min="9" max="9" width="6.7109375" style="201" customWidth="1"/>
    <col min="10" max="16384" width="9.140625" style="201"/>
  </cols>
  <sheetData>
    <row r="1" spans="2:16" ht="15" customHeight="1" thickBot="1"/>
    <row r="2" spans="2:16" ht="15" customHeight="1" thickBot="1">
      <c r="B2" s="353" t="s">
        <v>407</v>
      </c>
      <c r="C2" s="354"/>
      <c r="D2" s="354"/>
      <c r="E2" s="355"/>
      <c r="G2" s="309" t="s">
        <v>412</v>
      </c>
      <c r="H2" s="344"/>
      <c r="I2" s="344"/>
      <c r="J2" s="310"/>
    </row>
    <row r="3" spans="2:16" ht="15" customHeight="1">
      <c r="B3" s="313" t="s">
        <v>400</v>
      </c>
      <c r="C3" s="347" t="s">
        <v>410</v>
      </c>
      <c r="D3" s="347"/>
      <c r="E3" s="348"/>
      <c r="G3" s="313" t="s">
        <v>339</v>
      </c>
      <c r="H3" s="347" t="s">
        <v>410</v>
      </c>
      <c r="I3" s="347"/>
      <c r="J3" s="348"/>
    </row>
    <row r="4" spans="2:16" ht="15" customHeight="1" thickBot="1">
      <c r="B4" s="314"/>
      <c r="C4" s="197" t="s">
        <v>240</v>
      </c>
      <c r="D4" s="197" t="s">
        <v>30</v>
      </c>
      <c r="E4" s="101" t="s">
        <v>268</v>
      </c>
      <c r="G4" s="314"/>
      <c r="H4" s="197" t="s">
        <v>240</v>
      </c>
      <c r="I4" s="197" t="s">
        <v>30</v>
      </c>
      <c r="J4" s="101" t="s">
        <v>268</v>
      </c>
      <c r="P4" s="201">
        <f>E5*200</f>
        <v>3000</v>
      </c>
    </row>
    <row r="5" spans="2:16" ht="15" customHeight="1">
      <c r="B5" s="337" t="s">
        <v>419</v>
      </c>
      <c r="C5" s="202" t="s">
        <v>401</v>
      </c>
      <c r="D5" s="202">
        <v>2020</v>
      </c>
      <c r="E5" s="203">
        <v>15</v>
      </c>
      <c r="G5" s="340" t="s">
        <v>423</v>
      </c>
      <c r="H5" s="202" t="s">
        <v>401</v>
      </c>
      <c r="I5" s="202">
        <v>2020</v>
      </c>
      <c r="J5" s="203">
        <v>15</v>
      </c>
      <c r="P5" s="201">
        <f>E6*600</f>
        <v>3000</v>
      </c>
    </row>
    <row r="6" spans="2:16" ht="15" customHeight="1">
      <c r="B6" s="338"/>
      <c r="C6" s="132" t="s">
        <v>402</v>
      </c>
      <c r="D6" s="132">
        <v>2019</v>
      </c>
      <c r="E6" s="100">
        <v>5</v>
      </c>
      <c r="G6" s="341"/>
      <c r="H6" s="132" t="s">
        <v>402</v>
      </c>
      <c r="I6" s="132">
        <v>2019</v>
      </c>
      <c r="J6" s="100">
        <v>5</v>
      </c>
    </row>
    <row r="7" spans="2:16" ht="15" customHeight="1">
      <c r="B7" s="338"/>
      <c r="C7" s="132" t="s">
        <v>403</v>
      </c>
      <c r="D7" s="196" t="s">
        <v>266</v>
      </c>
      <c r="E7" s="100">
        <v>1</v>
      </c>
      <c r="G7" s="341"/>
      <c r="H7" s="132" t="s">
        <v>403</v>
      </c>
      <c r="I7" s="196" t="s">
        <v>266</v>
      </c>
      <c r="J7" s="100">
        <v>1</v>
      </c>
    </row>
    <row r="8" spans="2:16" ht="15" customHeight="1">
      <c r="B8" s="338"/>
      <c r="C8" s="132" t="s">
        <v>262</v>
      </c>
      <c r="D8" s="196">
        <v>2014</v>
      </c>
      <c r="E8" s="100">
        <v>1</v>
      </c>
      <c r="G8" s="341"/>
      <c r="H8" s="132" t="s">
        <v>262</v>
      </c>
      <c r="I8" s="196">
        <v>2014</v>
      </c>
      <c r="J8" s="100">
        <v>1</v>
      </c>
    </row>
    <row r="9" spans="2:16" ht="15" customHeight="1" thickBot="1">
      <c r="B9" s="339"/>
      <c r="C9" s="197" t="s">
        <v>263</v>
      </c>
      <c r="D9" s="198">
        <v>2013</v>
      </c>
      <c r="E9" s="101">
        <v>1</v>
      </c>
      <c r="G9" s="342"/>
      <c r="H9" s="197" t="s">
        <v>263</v>
      </c>
      <c r="I9" s="198">
        <v>2013</v>
      </c>
      <c r="J9" s="101">
        <v>1</v>
      </c>
      <c r="P9" s="201">
        <f>E10*200</f>
        <v>1800</v>
      </c>
    </row>
    <row r="10" spans="2:16" ht="15" customHeight="1">
      <c r="B10" s="337" t="s">
        <v>421</v>
      </c>
      <c r="C10" s="202" t="s">
        <v>401</v>
      </c>
      <c r="D10" s="202">
        <v>2020</v>
      </c>
      <c r="E10" s="203">
        <v>9</v>
      </c>
      <c r="G10" s="340" t="s">
        <v>424</v>
      </c>
      <c r="H10" s="202" t="s">
        <v>401</v>
      </c>
      <c r="I10" s="202">
        <v>2020</v>
      </c>
      <c r="J10" s="203">
        <v>9</v>
      </c>
      <c r="P10" s="201">
        <f>E11*600</f>
        <v>1800</v>
      </c>
    </row>
    <row r="11" spans="2:16" ht="15" customHeight="1">
      <c r="B11" s="338"/>
      <c r="C11" s="132" t="s">
        <v>402</v>
      </c>
      <c r="D11" s="132">
        <v>2019</v>
      </c>
      <c r="E11" s="100">
        <v>3</v>
      </c>
      <c r="G11" s="341"/>
      <c r="H11" s="132" t="s">
        <v>402</v>
      </c>
      <c r="I11" s="132">
        <v>2019</v>
      </c>
      <c r="J11" s="100">
        <v>3</v>
      </c>
    </row>
    <row r="12" spans="2:16" ht="15" customHeight="1">
      <c r="B12" s="338"/>
      <c r="C12" s="132" t="s">
        <v>404</v>
      </c>
      <c r="D12" s="196" t="s">
        <v>266</v>
      </c>
      <c r="E12" s="100">
        <v>2</v>
      </c>
      <c r="G12" s="341"/>
      <c r="H12" s="132" t="s">
        <v>404</v>
      </c>
      <c r="I12" s="196" t="s">
        <v>266</v>
      </c>
      <c r="J12" s="100">
        <v>2</v>
      </c>
    </row>
    <row r="13" spans="2:16" ht="15" customHeight="1">
      <c r="B13" s="338"/>
      <c r="C13" s="132" t="s">
        <v>263</v>
      </c>
      <c r="D13" s="196">
        <v>2013</v>
      </c>
      <c r="E13" s="100">
        <v>1</v>
      </c>
      <c r="G13" s="341"/>
      <c r="H13" s="132" t="s">
        <v>263</v>
      </c>
      <c r="I13" s="196">
        <v>2013</v>
      </c>
      <c r="J13" s="100">
        <v>1</v>
      </c>
    </row>
    <row r="14" spans="2:16" ht="15" customHeight="1" thickBot="1">
      <c r="B14" s="339"/>
      <c r="C14" s="197" t="s">
        <v>261</v>
      </c>
      <c r="D14" s="198">
        <v>2008</v>
      </c>
      <c r="E14" s="101">
        <v>1</v>
      </c>
      <c r="G14" s="342"/>
      <c r="H14" s="197" t="s">
        <v>261</v>
      </c>
      <c r="I14" s="198">
        <v>2008</v>
      </c>
      <c r="J14" s="101">
        <v>1</v>
      </c>
      <c r="P14" s="201">
        <f>E15*200</f>
        <v>1200</v>
      </c>
    </row>
    <row r="15" spans="2:16" ht="15" customHeight="1">
      <c r="B15" s="337" t="s">
        <v>420</v>
      </c>
      <c r="C15" s="202" t="s">
        <v>401</v>
      </c>
      <c r="D15" s="202">
        <v>2020</v>
      </c>
      <c r="E15" s="203">
        <v>6</v>
      </c>
      <c r="G15" s="343" t="s">
        <v>425</v>
      </c>
      <c r="H15" s="205" t="s">
        <v>401</v>
      </c>
      <c r="I15" s="205">
        <v>2020</v>
      </c>
      <c r="J15" s="116">
        <v>6</v>
      </c>
      <c r="P15" s="201">
        <f>E16*600</f>
        <v>1200</v>
      </c>
    </row>
    <row r="16" spans="2:16" ht="15" customHeight="1">
      <c r="B16" s="338"/>
      <c r="C16" s="132" t="s">
        <v>402</v>
      </c>
      <c r="D16" s="132">
        <v>2019</v>
      </c>
      <c r="E16" s="100">
        <v>2</v>
      </c>
      <c r="G16" s="341"/>
      <c r="H16" s="132" t="s">
        <v>402</v>
      </c>
      <c r="I16" s="132">
        <v>2019</v>
      </c>
      <c r="J16" s="100">
        <v>2</v>
      </c>
    </row>
    <row r="17" spans="2:10" ht="15" customHeight="1">
      <c r="B17" s="338"/>
      <c r="C17" s="132" t="s">
        <v>405</v>
      </c>
      <c r="D17" s="196" t="s">
        <v>266</v>
      </c>
      <c r="E17" s="100">
        <v>2</v>
      </c>
      <c r="G17" s="341"/>
      <c r="H17" s="132" t="s">
        <v>405</v>
      </c>
      <c r="I17" s="196" t="s">
        <v>266</v>
      </c>
      <c r="J17" s="100">
        <v>2</v>
      </c>
    </row>
    <row r="18" spans="2:10" ht="15" customHeight="1">
      <c r="B18" s="338"/>
      <c r="C18" s="132" t="s">
        <v>261</v>
      </c>
      <c r="D18" s="196">
        <v>2008</v>
      </c>
      <c r="E18" s="100">
        <v>1</v>
      </c>
      <c r="G18" s="341"/>
      <c r="H18" s="132" t="s">
        <v>261</v>
      </c>
      <c r="I18" s="196">
        <v>2008</v>
      </c>
      <c r="J18" s="100">
        <v>1</v>
      </c>
    </row>
    <row r="19" spans="2:10" ht="15" customHeight="1" thickBot="1">
      <c r="B19" s="339"/>
      <c r="C19" s="197" t="s">
        <v>260</v>
      </c>
      <c r="D19" s="198">
        <v>2000</v>
      </c>
      <c r="E19" s="101">
        <v>1</v>
      </c>
      <c r="G19" s="342"/>
      <c r="H19" s="197" t="s">
        <v>260</v>
      </c>
      <c r="I19" s="198">
        <v>2000</v>
      </c>
      <c r="J19" s="101">
        <v>1</v>
      </c>
    </row>
    <row r="20" spans="2:10" ht="15" customHeight="1" thickBot="1"/>
    <row r="21" spans="2:10" ht="15" customHeight="1" thickBot="1">
      <c r="B21" s="309" t="s">
        <v>408</v>
      </c>
      <c r="C21" s="344"/>
      <c r="D21" s="344"/>
      <c r="E21" s="310"/>
      <c r="G21" s="353" t="s">
        <v>842</v>
      </c>
      <c r="H21" s="354"/>
      <c r="I21" s="354"/>
      <c r="J21" s="355"/>
    </row>
    <row r="22" spans="2:10" ht="15" customHeight="1" thickBot="1">
      <c r="B22" s="107" t="s">
        <v>406</v>
      </c>
      <c r="C22" s="345" t="s">
        <v>422</v>
      </c>
      <c r="D22" s="345"/>
      <c r="E22" s="346"/>
      <c r="G22" s="313" t="s">
        <v>843</v>
      </c>
      <c r="H22" s="347" t="s">
        <v>848</v>
      </c>
      <c r="I22" s="347"/>
      <c r="J22" s="348"/>
    </row>
    <row r="23" spans="2:10" ht="15" customHeight="1" thickBot="1">
      <c r="B23" s="199" t="s">
        <v>413</v>
      </c>
      <c r="C23" s="347" t="s">
        <v>411</v>
      </c>
      <c r="D23" s="347"/>
      <c r="E23" s="348"/>
      <c r="G23" s="356"/>
      <c r="H23" s="183" t="s">
        <v>240</v>
      </c>
      <c r="I23" s="183" t="s">
        <v>30</v>
      </c>
      <c r="J23" s="246" t="s">
        <v>268</v>
      </c>
    </row>
    <row r="24" spans="2:10" ht="15" customHeight="1">
      <c r="B24" s="206" t="s">
        <v>414</v>
      </c>
      <c r="C24" s="351" t="s">
        <v>417</v>
      </c>
      <c r="D24" s="351"/>
      <c r="E24" s="352"/>
      <c r="G24" s="340" t="s">
        <v>844</v>
      </c>
      <c r="H24" s="242" t="s">
        <v>401</v>
      </c>
      <c r="I24" s="242">
        <v>2020</v>
      </c>
      <c r="J24" s="243">
        <v>3</v>
      </c>
    </row>
    <row r="25" spans="2:10" ht="15" customHeight="1" thickBot="1">
      <c r="B25" s="206" t="s">
        <v>415</v>
      </c>
      <c r="C25" s="351" t="s">
        <v>418</v>
      </c>
      <c r="D25" s="351"/>
      <c r="E25" s="352"/>
      <c r="G25" s="342"/>
      <c r="H25" s="244" t="s">
        <v>260</v>
      </c>
      <c r="I25" s="198">
        <v>2000</v>
      </c>
      <c r="J25" s="245">
        <v>1</v>
      </c>
    </row>
    <row r="26" spans="2:10" ht="15" customHeight="1" thickBot="1">
      <c r="B26" s="200" t="s">
        <v>409</v>
      </c>
      <c r="C26" s="349" t="s">
        <v>416</v>
      </c>
      <c r="D26" s="349"/>
      <c r="E26" s="350"/>
      <c r="G26" s="340" t="s">
        <v>845</v>
      </c>
      <c r="H26" s="242" t="s">
        <v>401</v>
      </c>
      <c r="I26" s="242">
        <v>2020</v>
      </c>
      <c r="J26" s="243">
        <v>3</v>
      </c>
    </row>
    <row r="27" spans="2:10" ht="15" customHeight="1" thickBot="1">
      <c r="G27" s="342"/>
      <c r="H27" s="244" t="s">
        <v>402</v>
      </c>
      <c r="I27" s="244">
        <v>2019</v>
      </c>
      <c r="J27" s="245">
        <v>2</v>
      </c>
    </row>
    <row r="28" spans="2:10" customFormat="1" ht="15" customHeight="1">
      <c r="G28" s="340" t="s">
        <v>846</v>
      </c>
      <c r="H28" s="242" t="s">
        <v>847</v>
      </c>
      <c r="I28" s="247" t="s">
        <v>266</v>
      </c>
      <c r="J28" s="243">
        <v>1</v>
      </c>
    </row>
    <row r="29" spans="2:10" customFormat="1" ht="15" customHeight="1" thickBot="1">
      <c r="G29" s="342"/>
      <c r="H29" s="244" t="s">
        <v>405</v>
      </c>
      <c r="I29" s="198" t="s">
        <v>266</v>
      </c>
      <c r="J29" s="245">
        <v>1</v>
      </c>
    </row>
    <row r="30" spans="2:10" customFormat="1" ht="15" customHeight="1">
      <c r="G30" s="201"/>
      <c r="H30" s="201"/>
      <c r="I30" s="201"/>
      <c r="J30" s="201"/>
    </row>
    <row r="31" spans="2:10" customFormat="1" ht="15" customHeight="1">
      <c r="G31" s="201"/>
      <c r="H31" s="201"/>
      <c r="I31" s="201"/>
      <c r="J31" s="201"/>
    </row>
    <row r="32" spans="2:10" customFormat="1" ht="15" customHeight="1">
      <c r="G32" s="201"/>
      <c r="H32" s="201"/>
      <c r="I32" s="201"/>
      <c r="J32" s="201"/>
    </row>
    <row r="33" spans="7:10" customFormat="1" ht="15" customHeight="1">
      <c r="G33" s="201"/>
      <c r="H33" s="201"/>
      <c r="I33" s="201"/>
      <c r="J33" s="201"/>
    </row>
    <row r="34" spans="7:10" customFormat="1" ht="15" customHeight="1">
      <c r="G34" s="201"/>
      <c r="H34" s="201"/>
      <c r="I34" s="201"/>
      <c r="J34" s="201"/>
    </row>
    <row r="35" spans="7:10" customFormat="1" ht="15" customHeight="1">
      <c r="G35" s="201"/>
      <c r="H35" s="201"/>
      <c r="I35" s="201"/>
      <c r="J35" s="201"/>
    </row>
    <row r="36" spans="7:10" customFormat="1" ht="15" customHeight="1">
      <c r="G36" s="201"/>
      <c r="H36" s="201"/>
      <c r="I36" s="201"/>
      <c r="J36" s="201"/>
    </row>
    <row r="37" spans="7:10" customFormat="1" ht="15" customHeight="1">
      <c r="G37" s="201"/>
      <c r="H37" s="201"/>
      <c r="I37" s="201"/>
      <c r="J37" s="201"/>
    </row>
    <row r="38" spans="7:10" customFormat="1" ht="15" customHeight="1">
      <c r="G38" s="201"/>
      <c r="H38" s="201"/>
      <c r="I38" s="201"/>
      <c r="J38" s="201"/>
    </row>
  </sheetData>
  <mergeCells count="24">
    <mergeCell ref="G28:G29"/>
    <mergeCell ref="G2:J2"/>
    <mergeCell ref="C22:E22"/>
    <mergeCell ref="C23:E23"/>
    <mergeCell ref="C3:E3"/>
    <mergeCell ref="H3:J3"/>
    <mergeCell ref="C26:E26"/>
    <mergeCell ref="C25:E25"/>
    <mergeCell ref="B2:E2"/>
    <mergeCell ref="B21:E21"/>
    <mergeCell ref="C24:E24"/>
    <mergeCell ref="G21:J21"/>
    <mergeCell ref="G22:G23"/>
    <mergeCell ref="H22:J22"/>
    <mergeCell ref="G24:G25"/>
    <mergeCell ref="G26:G27"/>
    <mergeCell ref="B3:B4"/>
    <mergeCell ref="B5:B9"/>
    <mergeCell ref="B10:B14"/>
    <mergeCell ref="B15:B19"/>
    <mergeCell ref="G5:G9"/>
    <mergeCell ref="G10:G14"/>
    <mergeCell ref="G15:G19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Cases</vt:lpstr>
      <vt:lpstr>Cosmetics</vt:lpstr>
      <vt:lpstr>Characters</vt:lpstr>
      <vt:lpstr>Disassembling</vt:lpstr>
      <vt:lpstr>Combination</vt:lpstr>
      <vt:lpstr>Weapons-Equipment</vt:lpstr>
      <vt:lpstr>SA2 Weapons</vt:lpstr>
      <vt:lpstr>SA2 Cases</vt:lpstr>
      <vt:lpstr>PVE Rewards</vt:lpstr>
      <vt:lpstr>VIP</vt:lpstr>
      <vt:lpstr>Chat</vt:lpstr>
      <vt:lpstr>GITS Weapons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паша</dc:creator>
  <cp:lastModifiedBy>паша</cp:lastModifiedBy>
  <dcterms:created xsi:type="dcterms:W3CDTF">2019-11-08T20:58:20Z</dcterms:created>
  <dcterms:modified xsi:type="dcterms:W3CDTF">2020-06-15T22:46:15Z</dcterms:modified>
</cp:coreProperties>
</file>